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Предложение!$129:$131</definedName>
    <definedName name="OFFER_TARIFF_A_HOTVSNA_3">Предложение!$192:$194</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Предложение!$138:$142</definedName>
    <definedName name="OFFER_TARIFF_A_VOTV_3">Предложение!$201:$205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Предложение!$132:$134</definedName>
    <definedName name="OFFER_TARIFF_B_HOTVSNA_3">Предложение!$195:$197</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Предложение!$135:$137</definedName>
    <definedName name="OFFER_TARIFF_C_HOTVSNA_3">Предложение!$198:$200</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Предложение!$G$194</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Предложение!$G$197</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Предложение!$G$200</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<sst xmlns="http://schemas.openxmlformats.org/spreadsheetml/2006/main" count="11649" uniqueCount="3301">
  <si>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</si>
  <si>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</si>
  <si>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</si>
  <si>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</si>
  <si>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</si>
  <si>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</si>
  <si>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</si>
  <si>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</si>
  <si>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</si>
  <si>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</si>
  <si>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</si>
  <si>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</si>
  <si>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</si>
  <si>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26379466</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</si>
  <si>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</si>
  <si>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</si>
  <si>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</si>
  <si>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</si>
  <si>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</si>
  <si>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</si>
  <si>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</si>
  <si>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</si>
  <si>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</si>
  <si>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</si>
  <si>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</si>
  <si>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</si>
  <si>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</si>
  <si>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</si>
  <si>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</si>
  <si>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</si>
  <si>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</si>
  <si>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</si>
  <si>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</si>
  <si>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</si>
  <si>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</si>
  <si>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</si>
  <si>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</si>
  <si>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</si>
  <si>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</si>
  <si>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</si>
  <si>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</si>
  <si>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1692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</si>
  <si>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</si>
  <si>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</si>
  <si>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</si>
  <si>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1412</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</si>
  <si>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</si>
  <si>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</si>
  <si>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</si>
  <si>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</si>
  <si>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2633001291</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</si>
  <si>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</si>
  <si>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</si>
  <si>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</si>
  <si>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</si>
  <si>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</si>
  <si>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</si>
  <si>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</si>
  <si>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</si>
  <si>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</si>
  <si>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</si>
  <si>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</si>
  <si>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</si>
  <si>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</si>
  <si>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</si>
  <si>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</si>
  <si>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</si>
  <si>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</si>
  <si>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</si>
  <si>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</si>
  <si>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355029 РФ г.Ставрополь ул.Ленина,456</t>
  </si>
  <si>
    <t>Фамилия, имя, отчество руководителя</t>
  </si>
  <si>
    <t>Терентьев Максим Витальевич</t>
  </si>
  <si>
    <t>Ответственный за заполнение формы</t>
  </si>
  <si>
    <t>Фамилия, имя, отчество</t>
  </si>
  <si>
    <t>Романенко Екатерина Сергеевна</t>
  </si>
  <si>
    <t>Должность</t>
  </si>
  <si>
    <t>исполняющий обязанности начальника планово-экономического отдела</t>
  </si>
  <si>
    <t>Контактный телефон</t>
  </si>
  <si>
    <t>(8652)94-30-87</t>
  </si>
  <si>
    <t>E-mail</t>
  </si>
  <si>
    <t>peovodokanalstv@mail.ru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</si>
  <si>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</si>
  <si>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</si>
  <si>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</si>
  <si>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</si>
  <si>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</si>
  <si>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</si>
  <si>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</si>
  <si>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</si>
  <si>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</si>
  <si>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</si>
  <si>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</si>
  <si>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</si>
  <si>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</si>
  <si>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</si>
  <si>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</si>
  <si>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</si>
  <si>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</si>
  <si>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</si>
  <si>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</si>
  <si>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</si>
  <si>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2</t>
  </si>
  <si>
    <t>×</t>
  </si>
  <si>
    <t>43</t>
  </si>
  <si>
    <t>Шпаковский муниципальный округ</t>
  </si>
  <si>
    <t>07558000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</si>
  <si>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</si>
  <si>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</si>
  <si>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</si>
  <si>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</si>
  <si>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</si>
  <si>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</si>
  <si>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</si>
  <si>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</si>
  <si>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</si>
  <si>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</si>
  <si>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</si>
  <si>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</si>
  <si>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</si>
  <si>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</si>
  <si>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</si>
  <si>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</si>
  <si>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</si>
  <si>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</si>
  <si>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</si>
  <si>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</si>
  <si>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</si>
  <si>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</si>
  <si>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</si>
  <si>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</si>
  <si>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</si>
  <si>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</si>
  <si>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</si>
  <si>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</si>
  <si>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</si>
  <si>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</si>
  <si>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</si>
  <si>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</si>
  <si>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</si>
  <si>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</si>
  <si>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</si>
  <si>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</si>
  <si>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</si>
  <si>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</si>
  <si>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</si>
  <si>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</si>
  <si>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</si>
  <si>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</si>
  <si>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</si>
  <si>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</si>
  <si>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</si>
  <si>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</si>
  <si>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</si>
  <si>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</si>
  <si>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</si>
  <si>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</si>
  <si>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</si>
  <si>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</si>
  <si>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</si>
  <si>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</si>
  <si>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</si>
  <si>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</si>
  <si>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</si>
  <si>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</si>
  <si>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</si>
  <si>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</si>
  <si>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</si>
  <si>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</si>
  <si>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</si>
  <si>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</si>
  <si>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</si>
  <si>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</si>
  <si>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</si>
  <si>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</si>
  <si>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</si>
  <si>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</si>
  <si>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</si>
  <si>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</si>
  <si>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</si>
  <si>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</si>
  <si>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</si>
  <si>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</si>
  <si>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</si>
  <si>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</si>
  <si>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</si>
  <si>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</si>
  <si>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</si>
  <si>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</si>
  <si>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</si>
  <si>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</si>
  <si>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</si>
  <si>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</si>
  <si>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</si>
  <si>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</si>
  <si>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</si>
  <si>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</si>
  <si>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</si>
  <si>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</si>
  <si>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</si>
  <si>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</si>
  <si>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</si>
  <si>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</si>
  <si>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</si>
  <si>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</si>
  <si>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</si>
  <si>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</si>
  <si>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</si>
  <si>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</si>
  <si>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</si>
  <si>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</si>
  <si>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</si>
  <si>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</si>
  <si>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</si>
  <si>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</si>
  <si>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</si>
  <si>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</si>
  <si>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</si>
  <si>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</si>
  <si>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</si>
  <si>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</si>
  <si>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</si>
  <si>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</si>
  <si>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</si>
  <si>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</si>
  <si>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</si>
  <si>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</si>
  <si>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</si>
  <si>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</si>
  <si>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</si>
  <si>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</si>
  <si>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</si>
  <si>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</si>
  <si>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</si>
  <si>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</si>
  <si>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</si>
  <si>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</si>
  <si>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</si>
  <si>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</si>
  <si>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</si>
  <si>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</si>
  <si>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</si>
  <si>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</si>
  <si>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</si>
  <si>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</si>
  <si>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</si>
  <si>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</si>
  <si>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</si>
  <si>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</si>
  <si>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</si>
  <si>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</si>
  <si>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</si>
  <si>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</si>
  <si>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</si>
  <si>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</si>
  <si>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</si>
  <si>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</si>
  <si>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</si>
  <si>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</si>
  <si>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</si>
  <si>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</si>
  <si>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</si>
  <si>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</si>
  <si>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</si>
  <si>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</si>
  <si>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</si>
  <si>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</si>
  <si>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</si>
  <si>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</si>
  <si>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</si>
  <si>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</si>
  <si>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</si>
  <si>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</si>
  <si>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</si>
  <si>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</si>
  <si>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</si>
  <si>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</si>
  <si>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</si>
  <si>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</si>
  <si>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</si>
  <si>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</si>
  <si>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</si>
  <si>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</si>
  <si>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</si>
  <si>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</si>
  <si>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</si>
  <si>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</si>
  <si>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</si>
  <si>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</si>
  <si>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</si>
  <si>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</si>
  <si>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</si>
  <si>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</si>
  <si>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</si>
  <si>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</si>
  <si>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</si>
  <si>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</si>
  <si>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</si>
  <si>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</si>
  <si>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</si>
  <si>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</si>
  <si>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</si>
  <si>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</si>
  <si>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</si>
  <si>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</si>
  <si>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</si>
  <si>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</si>
  <si>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</si>
  <si>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</si>
  <si>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</si>
  <si>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</si>
  <si>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</si>
  <si>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</si>
  <si>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</si>
  <si>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</si>
  <si>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</si>
  <si>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</si>
  <si>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</si>
  <si>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</si>
  <si>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</si>
  <si>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</si>
  <si>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</si>
  <si>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</si>
  <si>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</si>
  <si>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</si>
  <si>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</si>
  <si>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</si>
  <si>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</si>
  <si>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</si>
  <si>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</si>
  <si>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</si>
  <si>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</si>
  <si>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</si>
  <si>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</si>
  <si>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</si>
  <si>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</si>
  <si>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</si>
  <si>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</si>
  <si>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</si>
  <si>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</si>
  <si>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</si>
  <si>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</si>
  <si>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</si>
  <si>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</si>
  <si>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</si>
  <si>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</si>
  <si>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</si>
  <si>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</si>
  <si>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</si>
  <si>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</si>
  <si>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</si>
  <si>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</si>
  <si>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</si>
  <si>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</si>
  <si>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</si>
  <si>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</si>
  <si>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</si>
  <si>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</si>
  <si>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</si>
  <si>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</si>
  <si>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</si>
  <si>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</si>
  <si>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</si>
  <si>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</si>
  <si>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</si>
  <si>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</si>
  <si>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</si>
  <si>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</si>
  <si>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</si>
  <si>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</si>
  <si>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</si>
  <si>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</si>
  <si>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</si>
  <si>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</si>
  <si>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</si>
  <si>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</si>
  <si>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</si>
  <si>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</si>
  <si>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</si>
  <si>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</si>
  <si>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</si>
  <si>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</si>
  <si>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</si>
  <si>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</si>
  <si>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</si>
  <si>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</si>
  <si>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</si>
  <si>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</si>
  <si>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</si>
  <si>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</si>
  <si>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</si>
  <si>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</si>
  <si>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</si>
  <si>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</si>
  <si>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</si>
  <si>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</si>
  <si>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</si>
  <si>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</si>
  <si>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</si>
  <si>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</si>
  <si>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</si>
  <si>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</si>
  <si>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</si>
  <si>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</si>
  <si>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</si>
  <si>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</si>
  <si>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</si>
  <si>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</si>
  <si>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</si>
  <si>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</si>
  <si>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</si>
  <si>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</si>
  <si>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</si>
  <si>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</si>
  <si>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</si>
  <si>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</si>
  <si>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</si>
  <si>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</si>
  <si>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</si>
  <si>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</si>
  <si>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</si>
  <si>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</si>
  <si>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</si>
  <si>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</si>
  <si>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</si>
  <si>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</si>
  <si>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</si>
  <si>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</si>
  <si>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</si>
  <si>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</si>
  <si>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</si>
  <si>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</si>
  <si>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</si>
  <si>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</si>
  <si>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</si>
  <si>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</si>
  <si>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</si>
  <si>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</si>
  <si>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</si>
  <si>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</si>
  <si>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</si>
  <si>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</si>
  <si>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</si>
  <si>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</si>
  <si>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</si>
  <si>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</si>
  <si>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</si>
  <si>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</si>
  <si>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</si>
  <si>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</si>
  <si>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</si>
  <si>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</si>
  <si>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</si>
  <si>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</si>
  <si>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</si>
  <si>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</si>
  <si>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</si>
  <si>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</si>
  <si>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</si>
  <si>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</si>
  <si>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</si>
  <si>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</si>
  <si>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</si>
  <si>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</si>
  <si>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</si>
  <si>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</si>
  <si>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</si>
  <si>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</si>
  <si>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</si>
  <si>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</si>
  <si>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</si>
  <si>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</si>
  <si>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</si>
  <si>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</si>
  <si>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</si>
  <si>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</si>
  <si>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</si>
  <si>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</si>
  <si>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</si>
  <si>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</si>
  <si>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</si>
  <si>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</si>
  <si>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</si>
  <si>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</si>
  <si>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</si>
  <si>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</si>
  <si>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</si>
  <si>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</si>
  <si>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</si>
  <si>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</si>
  <si>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</si>
  <si>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</si>
  <si>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</si>
  <si>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</si>
  <si>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</si>
  <si>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</si>
  <si>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</si>
  <si>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</si>
  <si>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</si>
  <si>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</si>
  <si>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</si>
  <si>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</si>
  <si>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</si>
  <si>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</si>
  <si>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</si>
  <si>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</si>
  <si>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</si>
  <si>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</si>
  <si>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</si>
  <si>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</si>
  <si>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</si>
  <si>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</si>
  <si>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</si>
  <si>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</si>
  <si>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</si>
  <si>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</si>
  <si>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</si>
  <si>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</si>
  <si>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</si>
  <si>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</si>
  <si>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</si>
  <si>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</si>
  <si>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</si>
  <si>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</si>
  <si>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Тариф на водоотведение, руб./куб.м. (без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</si>
  <si>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</si>
  <si>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</si>
  <si>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</si>
  <si>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</si>
  <si>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</si>
  <si>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</si>
  <si>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</si>
  <si>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</si>
  <si>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</si>
  <si>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</si>
  <si>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</si>
  <si>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</si>
  <si>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</si>
  <si>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</si>
  <si>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</si>
  <si>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</si>
  <si>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</si>
  <si>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</si>
  <si>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</si>
  <si>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</si>
  <si>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</si>
  <si>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</si>
  <si>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</si>
  <si>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</si>
  <si>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</si>
  <si>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</si>
  <si>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</si>
  <si>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</si>
  <si>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</si>
  <si>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</si>
  <si>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</si>
  <si>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</si>
  <si>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</si>
  <si>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</si>
  <si>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</si>
  <si>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</si>
  <si>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</si>
  <si>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</si>
  <si>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</si>
  <si>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</si>
  <si>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</si>
  <si>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</si>
  <si>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</si>
  <si>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</si>
  <si>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</si>
  <si>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</si>
  <si>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</si>
  <si>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</si>
  <si>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</si>
  <si>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</si>
  <si>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</si>
  <si>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</si>
  <si>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</si>
  <si>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</si>
  <si>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</si>
  <si>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</si>
  <si>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</si>
  <si>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</si>
  <si>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</si>
  <si>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</si>
  <si>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</si>
  <si>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</si>
  <si>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</si>
  <si>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</si>
  <si>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</si>
  <si>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</si>
  <si>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</si>
  <si>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</si>
  <si>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</si>
  <si>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</si>
  <si>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</si>
  <si>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</si>
  <si>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</si>
  <si>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</si>
  <si>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</si>
  <si>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</si>
  <si>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</si>
  <si>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</si>
  <si>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</si>
  <si>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</si>
  <si>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</si>
  <si>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</si>
  <si>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</si>
  <si>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</si>
  <si>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</si>
  <si>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</si>
  <si>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</si>
  <si>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</si>
  <si>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</si>
  <si>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</si>
  <si>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</si>
  <si>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</si>
  <si>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</si>
  <si>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</si>
  <si>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</si>
  <si>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</si>
  <si>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</si>
  <si>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</si>
  <si>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</si>
  <si>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</si>
  <si>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</si>
  <si>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</si>
  <si>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</si>
  <si>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</si>
  <si>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</si>
  <si>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</si>
  <si>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</si>
  <si>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</si>
  <si>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</si>
  <si>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</si>
  <si>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</si>
  <si>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</si>
  <si>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</si>
  <si>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</si>
  <si>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</si>
  <si>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</si>
  <si>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</si>
  <si>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</si>
  <si>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</si>
  <si>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</si>
  <si>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</si>
  <si>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</si>
  <si>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</si>
  <si>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</si>
  <si>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</si>
  <si>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</si>
  <si>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</si>
  <si>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</si>
  <si>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</si>
  <si>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</si>
  <si>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</si>
  <si>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</si>
  <si>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</si>
  <si>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</si>
  <si>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</si>
  <si>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</si>
  <si>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</si>
  <si>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</si>
  <si>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</si>
  <si>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</si>
  <si>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</si>
  <si>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</si>
  <si>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</si>
  <si>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</si>
  <si>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</si>
  <si>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</si>
  <si>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</si>
  <si>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</si>
  <si>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</si>
  <si>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</si>
  <si>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</si>
  <si>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</si>
  <si>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</si>
  <si>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</si>
  <si>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</si>
  <si>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</si>
  <si>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</si>
  <si>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</si>
  <si>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</si>
  <si>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</si>
  <si>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</si>
  <si>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</si>
  <si>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</si>
  <si>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</si>
  <si>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</si>
  <si>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</si>
  <si>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</si>
  <si>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</si>
  <si>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</si>
  <si>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</si>
  <si>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</si>
  <si>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</si>
  <si>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</si>
  <si>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</si>
  <si>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</si>
  <si>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</si>
  <si>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</si>
  <si>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</si>
  <si>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</si>
  <si>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</si>
  <si>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</si>
  <si>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</si>
  <si>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</si>
  <si>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</si>
  <si>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</si>
  <si>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</si>
  <si>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</si>
  <si>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</si>
  <si>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</si>
  <si>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</si>
  <si>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</si>
  <si>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</si>
  <si>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</si>
  <si>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</si>
  <si>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</si>
  <si>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</si>
  <si>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</si>
  <si>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</si>
  <si>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</si>
  <si>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</si>
  <si>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</si>
  <si>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</si>
  <si>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</si>
  <si>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</si>
  <si>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</si>
  <si>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</si>
  <si>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</si>
  <si>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</si>
  <si>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</si>
  <si>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</si>
  <si>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</si>
  <si>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</si>
  <si>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</si>
  <si>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</si>
  <si>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</si>
  <si>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</si>
  <si>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</si>
  <si>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</si>
  <si>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</si>
  <si>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</si>
  <si>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</si>
  <si>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</si>
  <si>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</si>
  <si>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</si>
  <si>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</si>
  <si>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</si>
  <si>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</si>
  <si>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</si>
  <si>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</si>
  <si>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</si>
  <si>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</si>
  <si>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</si>
  <si>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</si>
  <si>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</si>
  <si>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</si>
  <si>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</si>
  <si>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</si>
  <si>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</si>
  <si>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</si>
  <si>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</si>
  <si>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</si>
  <si>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</si>
  <si>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</si>
  <si>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</si>
  <si>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</si>
  <si>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</si>
  <si>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</si>
  <si>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</si>
  <si>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</si>
  <si>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</si>
  <si>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</si>
  <si>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</si>
  <si>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</si>
  <si>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</si>
  <si>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</si>
  <si>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</si>
  <si>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</si>
  <si>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</si>
  <si>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</si>
  <si>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</si>
  <si>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</si>
  <si>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</si>
  <si>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</si>
  <si>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</si>
  <si>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</si>
  <si>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</si>
  <si>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</si>
  <si>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</si>
  <si>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</si>
  <si>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</si>
  <si>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</si>
  <si>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</si>
  <si>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</si>
  <si>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</si>
  <si>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</si>
  <si>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</si>
  <si>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</si>
  <si>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</si>
  <si>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</si>
  <si>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</si>
  <si>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</si>
  <si>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</si>
  <si>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</si>
  <si>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</si>
  <si>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</si>
  <si>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</si>
  <si>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</si>
  <si>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</si>
  <si>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</si>
  <si>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</si>
  <si>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</si>
  <si>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</si>
  <si>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</si>
  <si>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</si>
  <si>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</si>
  <si>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</si>
  <si>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</si>
  <si>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</si>
  <si>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</si>
  <si>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</si>
  <si>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</si>
  <si>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</si>
  <si>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</si>
  <si>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</si>
  <si>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</si>
  <si>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</si>
  <si>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</si>
  <si>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</si>
  <si>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</si>
  <si>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</si>
  <si>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</si>
  <si>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</si>
  <si>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</si>
  <si>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</si>
  <si>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</si>
  <si>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</si>
  <si>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</si>
  <si>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</si>
  <si>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</si>
  <si>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</si>
  <si>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</si>
  <si>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</si>
  <si>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</si>
  <si>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</si>
  <si>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</si>
  <si>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</si>
  <si>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</si>
  <si>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</si>
  <si>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</si>
  <si>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</si>
  <si>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</si>
  <si>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</si>
  <si>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</si>
  <si>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</si>
  <si>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</si>
  <si>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</si>
  <si>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</si>
  <si>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</si>
  <si>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</si>
  <si>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</si>
  <si>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</si>
  <si>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</si>
  <si>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</si>
  <si>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</si>
  <si>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</si>
  <si>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</si>
  <si>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</si>
  <si>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</si>
  <si>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</si>
  <si>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</si>
  <si>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</si>
  <si>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</si>
  <si>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</si>
  <si>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</si>
  <si>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</si>
  <si>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</si>
  <si>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</si>
  <si>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</si>
  <si>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</si>
  <si>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</si>
  <si>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</si>
  <si>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</si>
  <si>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</si>
  <si>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</si>
  <si>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</si>
  <si>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</si>
  <si>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</si>
  <si>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</si>
  <si>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</si>
  <si>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</si>
  <si>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</si>
  <si>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</si>
  <si>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</si>
  <si>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</si>
  <si>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</si>
  <si>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</si>
  <si>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</si>
  <si>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</si>
  <si>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</si>
  <si>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</si>
  <si>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</si>
  <si>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</si>
  <si>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</si>
  <si>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</si>
  <si>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</si>
  <si>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</si>
  <si>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</si>
  <si>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</si>
  <si>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</si>
  <si>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</si>
  <si>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</si>
  <si>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</si>
  <si>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</si>
  <si>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</si>
  <si>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</si>
  <si>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</si>
  <si>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</si>
  <si>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</si>
  <si>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</si>
  <si>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</si>
  <si>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</si>
  <si>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</si>
  <si>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</si>
  <si>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</si>
  <si>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</si>
  <si>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</si>
  <si>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</si>
  <si>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</si>
  <si>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</si>
  <si>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</si>
  <si>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</si>
  <si>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</si>
  <si>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</si>
  <si>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</si>
  <si>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</si>
  <si>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</si>
  <si>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</si>
  <si>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</si>
  <si>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</si>
  <si>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</si>
  <si>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</si>
  <si>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</si>
  <si>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</si>
  <si>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</si>
  <si>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</si>
  <si>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</si>
  <si>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</si>
  <si>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</si>
  <si>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</si>
  <si>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</si>
  <si>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</si>
  <si>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</si>
  <si>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</si>
  <si>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</si>
  <si>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</si>
  <si>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</si>
  <si>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</si>
  <si>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</si>
  <si>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</si>
  <si>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</si>
  <si>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</si>
  <si>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</si>
  <si>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</si>
  <si>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</si>
  <si>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</si>
  <si>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</si>
  <si>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</si>
  <si>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</si>
  <si>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</si>
  <si>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</si>
  <si>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</si>
  <si>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</si>
  <si>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</si>
  <si>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</si>
  <si>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</si>
  <si>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</si>
  <si>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</si>
  <si>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</si>
  <si>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</si>
  <si>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</si>
  <si>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</si>
  <si>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</si>
  <si>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</si>
  <si>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</si>
  <si>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</si>
  <si>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</si>
  <si>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</si>
  <si>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</si>
  <si>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</si>
  <si>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</si>
  <si>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</si>
  <si>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</si>
  <si>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</si>
  <si>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</si>
  <si>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</si>
  <si>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</si>
  <si>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</si>
  <si>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</si>
  <si>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</si>
  <si>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</si>
  <si>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</si>
  <si>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</si>
  <si>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</si>
  <si>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</si>
  <si>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</si>
  <si>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</si>
  <si>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</si>
  <si>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</si>
  <si>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</si>
  <si>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</si>
  <si>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</si>
  <si>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</si>
  <si>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</si>
  <si>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</si>
  <si>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</si>
  <si>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</si>
  <si>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</si>
  <si>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</si>
  <si>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</si>
  <si>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</si>
  <si>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</si>
  <si>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</si>
  <si>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</si>
  <si>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</si>
  <si>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</si>
  <si>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</si>
  <si>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</si>
  <si>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</si>
  <si>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</si>
  <si>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</si>
  <si>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</si>
  <si>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</si>
  <si>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</si>
  <si>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</si>
  <si>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</si>
  <si>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</si>
  <si>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</si>
  <si>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</si>
  <si>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</si>
  <si>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</si>
  <si>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</si>
  <si>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</si>
  <si>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</si>
  <si>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</si>
  <si>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</si>
  <si>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</si>
  <si>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</si>
  <si>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</si>
  <si>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</si>
  <si>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</si>
  <si>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</si>
  <si>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</si>
  <si>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</si>
  <si>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</si>
  <si>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</si>
  <si>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</si>
  <si>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</si>
  <si>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</si>
  <si>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</si>
  <si>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</si>
  <si>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</si>
  <si>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</si>
  <si>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</si>
  <si>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</si>
  <si>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</si>
  <si>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</si>
  <si>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</si>
  <si>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</si>
  <si>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</si>
  <si>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</si>
  <si>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</si>
  <si>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</si>
  <si>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</si>
  <si>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</si>
  <si>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</si>
  <si>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</si>
  <si>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</si>
  <si>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</si>
  <si>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</si>
  <si>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</si>
  <si>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</si>
  <si>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</si>
  <si>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</si>
  <si>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</si>
  <si>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</si>
  <si>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</si>
  <si>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</si>
  <si>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</si>
  <si>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</si>
  <si>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</si>
  <si>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</si>
  <si>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</si>
  <si>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</si>
  <si>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</si>
  <si>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</si>
  <si>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</si>
  <si>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</si>
  <si>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</si>
  <si>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</si>
  <si>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</si>
  <si>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</si>
  <si>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</si>
  <si>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</si>
  <si>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</si>
  <si>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</si>
  <si>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</si>
  <si>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</si>
  <si>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</si>
  <si>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</si>
  <si>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</si>
  <si>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</si>
  <si>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</si>
  <si>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</si>
  <si>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</si>
  <si>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</si>
  <si>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</si>
  <si>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</si>
  <si>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</si>
  <si>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</si>
  <si>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</si>
  <si>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</si>
  <si>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</si>
  <si>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</si>
  <si>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</si>
  <si>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</si>
  <si>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</si>
  <si>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</si>
  <si>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</si>
  <si>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</si>
  <si>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</si>
  <si>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</si>
  <si>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</si>
  <si>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</si>
  <si>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</si>
  <si>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</si>
  <si>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</si>
  <si>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</si>
  <si>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</si>
  <si>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</si>
  <si>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</si>
  <si>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</si>
  <si>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</si>
  <si>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</si>
  <si>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</si>
  <si>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</si>
  <si>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</si>
  <si>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</si>
  <si>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</si>
  <si>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</si>
  <si>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</si>
  <si>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https://portal.eias.ru/Portal/DownloadPage.aspx?type=12&amp;guid=4ad38994-1490-4baf-8ad7-be7a083bbb99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</si>
  <si>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</si>
  <si>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</si>
  <si>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</si>
  <si>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Конституция Российской Федерации, Гражданский кодекс Российской Федерации,  Федеральный закон от 26.07.2006 N 135-ФЗ «О защите конкуренции», Федеральный закон от 12.01.1996 № 7-ФЗ «О некоммерческих организациях», Федеральный закон от 18.07.2011 №223-ФЗ  "О закупках товаров, работ, услуг отдельными видами юридических лиц", Положение о закупке товаров, работ, услуг муниципального унитарного предприятия "Водоканал" города Ставрополя</t>
  </si>
  <si>
    <t>https://zakupki.gov.ru/epz/orderclause/card/commoninfo.html?orderClauseInfoId=892619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</si>
  <si>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</si>
  <si>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www.water26.ru</t>
  </si>
  <si>
    <t>https://portal.eias.ru/Portal/DownloadPage.aspx?type=12&amp;guid=e9377110-9e69-4875-b15c-3a407ed1d909</t>
  </si>
  <si>
    <t>План закупки товаров, работ, услуг</t>
  </si>
  <si>
    <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t>
  </si>
  <si>
    <t>Официальный сайт Единой информационной системы в сфере закупок (ЕИС)</t>
  </si>
  <si>
    <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</si>
  <si>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</si>
  <si>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</si>
  <si>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</si>
  <si>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</si>
  <si>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</si>
  <si>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</si>
  <si>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</si>
  <si>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</si>
  <si>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</si>
  <si>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</si>
  <si>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</si>
  <si>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</si>
  <si>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</si>
  <si>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</si>
  <si>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</si>
  <si>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</si>
  <si>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</si>
  <si>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</si>
  <si>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</si>
  <si>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</si>
  <si>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</si>
  <si>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</si>
  <si>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</si>
  <si>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</si>
  <si>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</si>
  <si>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</si>
  <si>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</si>
  <si>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</si>
  <si>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</si>
  <si>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</si>
  <si>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</si>
  <si>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</si>
  <si>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</si>
  <si>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</si>
  <si>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</si>
  <si>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</si>
  <si>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</si>
  <si>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</si>
  <si>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</si>
  <si>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</si>
  <si>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</si>
  <si>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</si>
  <si>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</si>
  <si>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</si>
  <si>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</si>
  <si>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</si>
  <si>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</si>
  <si>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</si>
  <si>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</si>
  <si>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</si>
  <si>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</si>
  <si>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</si>
  <si>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</si>
  <si>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</si>
  <si>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</si>
  <si>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</si>
  <si>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</si>
  <si>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</si>
  <si>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</si>
  <si>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</si>
  <si>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</si>
  <si>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</si>
  <si>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</si>
  <si>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</si>
  <si>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</si>
  <si>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</si>
  <si>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</si>
  <si>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</si>
  <si>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</si>
  <si>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</si>
  <si>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</si>
  <si>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</si>
  <si>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</si>
  <si>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</si>
  <si>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</si>
  <si>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</si>
  <si>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</si>
  <si>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</si>
  <si>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</si>
  <si>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</si>
  <si>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</si>
  <si>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</si>
  <si>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</si>
  <si>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</si>
  <si>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</si>
  <si>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</si>
  <si>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</si>
  <si>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</si>
  <si>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</si>
  <si>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</si>
  <si>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</si>
  <si>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</si>
  <si>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</si>
  <si>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</si>
  <si>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</si>
  <si>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</si>
  <si>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</si>
  <si>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</si>
  <si>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</si>
  <si>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</si>
  <si>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</si>
  <si>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</si>
  <si>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</si>
  <si>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</si>
  <si>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</si>
  <si>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</si>
  <si>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</si>
  <si>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</si>
  <si>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</si>
  <si>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</si>
  <si>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</si>
  <si>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</si>
  <si>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</si>
  <si>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</si>
  <si>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</si>
  <si>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</si>
  <si>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</si>
  <si>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</si>
  <si>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</si>
  <si>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</si>
  <si>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</si>
  <si>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</si>
  <si>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</si>
  <si>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</si>
  <si>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</si>
  <si>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</si>
  <si>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</si>
  <si>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</si>
  <si>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</si>
  <si>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</si>
  <si>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</si>
  <si>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</si>
  <si>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</si>
  <si>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</si>
  <si>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</si>
  <si>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</si>
  <si>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</si>
  <si>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</si>
  <si>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</si>
  <si>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</si>
  <si>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</si>
  <si>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</si>
  <si>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</si>
  <si>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</si>
  <si>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</si>
  <si>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</si>
  <si>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</si>
  <si>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</si>
  <si>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</si>
  <si>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</si>
  <si>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</si>
  <si>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</si>
  <si>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</si>
  <si>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</si>
  <si>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</si>
  <si>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</si>
  <si>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</si>
  <si>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</si>
  <si>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</si>
  <si>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</si>
  <si>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</si>
  <si>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</si>
  <si>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</si>
  <si>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</si>
  <si>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</si>
  <si>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</si>
  <si>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</si>
  <si>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</si>
  <si>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</si>
  <si>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</si>
  <si>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</si>
  <si>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</si>
  <si>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</si>
  <si>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</si>
  <si>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</si>
  <si>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</si>
  <si>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</si>
  <si>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</si>
  <si>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</si>
  <si>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</si>
  <si>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</si>
  <si>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</si>
  <si>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</si>
  <si>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</si>
  <si>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</si>
  <si>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</si>
  <si>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</si>
  <si>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</si>
  <si>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</si>
  <si>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</si>
  <si>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</si>
  <si>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</si>
  <si>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</si>
  <si>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</si>
  <si>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</si>
  <si>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</si>
  <si>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</si>
  <si>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</si>
  <si>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</si>
  <si>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</si>
  <si>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</si>
  <si>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</si>
  <si>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</si>
  <si>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</si>
  <si>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</si>
  <si>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</si>
  <si>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</si>
  <si>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</si>
  <si>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</si>
  <si>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</si>
  <si>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</si>
  <si>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</si>
  <si>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</si>
  <si>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</si>
  <si>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</si>
  <si>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</si>
  <si>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</si>
  <si>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</si>
  <si>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</si>
  <si>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</si>
  <si>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</si>
  <si>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</si>
  <si>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</si>
  <si>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</si>
  <si>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</si>
  <si>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</si>
  <si>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</si>
  <si>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</si>
  <si>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</si>
  <si>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</si>
  <si>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</si>
  <si>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</si>
  <si>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</si>
  <si>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</si>
  <si>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</si>
  <si>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</si>
  <si>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</si>
  <si>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</si>
  <si>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</si>
  <si>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</si>
  <si>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</si>
  <si>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</si>
  <si>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</si>
  <si>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</si>
  <si>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</si>
  <si>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</si>
  <si>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</si>
  <si>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</si>
  <si>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</si>
  <si>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</si>
  <si>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</si>
  <si>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</si>
  <si>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</si>
  <si>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</si>
  <si>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</si>
  <si>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</si>
  <si>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</si>
  <si>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</si>
  <si>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</si>
  <si>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</si>
  <si>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</si>
  <si>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</si>
  <si>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</si>
  <si>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</si>
  <si>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</si>
  <si>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</si>
  <si>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</si>
  <si>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</si>
  <si>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</si>
  <si>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</si>
  <si>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</si>
  <si>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</si>
  <si>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</si>
  <si>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</si>
  <si>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</si>
  <si>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</si>
  <si>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</si>
  <si>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</si>
  <si>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</si>
  <si>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</si>
  <si>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</si>
  <si>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</si>
  <si>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</si>
  <si>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</si>
  <si>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</si>
  <si>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</si>
  <si>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</si>
  <si>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</si>
  <si>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</si>
  <si>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</si>
  <si>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</si>
  <si>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</si>
  <si>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</si>
  <si>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</si>
  <si>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</si>
  <si>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</si>
  <si>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</si>
  <si>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</si>
  <si>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</si>
  <si>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</si>
  <si>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</si>
  <si>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</si>
  <si>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</si>
  <si>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</si>
  <si>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</si>
  <si>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</si>
  <si>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</si>
  <si>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</si>
  <si>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</si>
  <si>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</si>
  <si>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</si>
  <si>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</si>
  <si>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</si>
  <si>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</si>
  <si>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</si>
  <si>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</si>
  <si>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</si>
  <si>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</si>
  <si>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</si>
  <si>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</si>
  <si>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</si>
  <si>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</si>
  <si>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</si>
  <si>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</si>
  <si>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</si>
  <si>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</si>
  <si>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</si>
  <si>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</si>
  <si>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</si>
  <si>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</si>
  <si>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</si>
  <si>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</si>
  <si>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</si>
  <si>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</si>
  <si>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</si>
  <si>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</si>
  <si>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</si>
  <si>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</si>
  <si>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</si>
  <si>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</si>
  <si>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</si>
  <si>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</si>
  <si>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</si>
  <si>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</si>
  <si>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</si>
  <si>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</si>
  <si>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</si>
  <si>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</si>
  <si>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</si>
  <si>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</si>
  <si>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</si>
  <si>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</si>
  <si>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</si>
  <si>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</si>
  <si>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</si>
  <si>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</si>
  <si>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</si>
  <si>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</si>
  <si>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</si>
  <si>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</si>
  <si>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</si>
  <si>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</si>
  <si>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</si>
  <si>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</si>
  <si>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</si>
  <si>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</si>
  <si>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</si>
  <si>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</si>
  <si>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</si>
  <si>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</si>
  <si>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</si>
  <si>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</si>
  <si>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</si>
  <si>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</si>
  <si>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</si>
  <si>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</si>
  <si>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</si>
  <si>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</si>
  <si>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</si>
  <si>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</si>
  <si>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</si>
  <si>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</si>
  <si>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</si>
  <si>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</si>
  <si>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</si>
  <si>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</si>
  <si>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</si>
  <si>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</si>
  <si>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</si>
  <si>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</si>
  <si>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</si>
  <si>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</si>
  <si>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</si>
  <si>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</si>
  <si>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</si>
  <si>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</si>
  <si>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</si>
  <si>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</si>
  <si>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</si>
  <si>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</si>
  <si>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</si>
  <si>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</si>
  <si>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</si>
  <si>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</si>
  <si>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</si>
  <si>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</si>
  <si>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</si>
  <si>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</si>
  <si>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</si>
  <si>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</si>
  <si>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</si>
  <si>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</si>
  <si>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</si>
  <si>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</si>
  <si>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</si>
  <si>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</si>
  <si>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</si>
  <si>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</si>
  <si>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</si>
  <si>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</si>
  <si>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</si>
  <si>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</si>
  <si>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</si>
  <si>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</si>
  <si>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</si>
  <si>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</si>
  <si>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</si>
  <si>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</si>
  <si>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</si>
  <si>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</si>
  <si>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</si>
  <si>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</si>
  <si>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</si>
  <si>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</si>
  <si>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</si>
  <si>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</si>
  <si>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</si>
  <si>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</si>
  <si>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</si>
  <si>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</si>
  <si>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</si>
  <si>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</si>
  <si>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</si>
  <si>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</si>
  <si>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</si>
  <si>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</si>
  <si>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</si>
  <si>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</si>
  <si>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</si>
  <si>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</si>
  <si>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</si>
  <si>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</si>
  <si>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</si>
  <si>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</si>
  <si>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</si>
  <si>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</si>
  <si>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</si>
  <si>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</si>
  <si>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</si>
  <si>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</si>
  <si>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</si>
  <si>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</si>
  <si>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</si>
  <si>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</si>
  <si>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</si>
  <si>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</si>
  <si>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</si>
  <si>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</si>
  <si>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</si>
  <si>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</si>
  <si>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</si>
  <si>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</si>
  <si>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</si>
  <si>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</si>
  <si>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</si>
  <si>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</si>
  <si>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</si>
  <si>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</si>
  <si>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</si>
  <si>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</si>
  <si>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</si>
  <si>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</si>
  <si>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</si>
  <si>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</si>
  <si>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</si>
  <si>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</si>
  <si>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</si>
  <si>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</si>
  <si>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</si>
  <si>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</si>
  <si>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</si>
  <si>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</si>
  <si>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</si>
  <si>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</si>
  <si>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</si>
  <si>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</si>
  <si>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</si>
  <si>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</si>
  <si>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</si>
  <si>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</si>
  <si>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</si>
  <si>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</si>
  <si>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</si>
  <si>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</si>
  <si>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</si>
  <si>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</si>
  <si>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</si>
  <si>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</si>
  <si>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</si>
  <si>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</si>
  <si>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</si>
  <si>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</si>
  <si>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</si>
  <si>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</si>
  <si>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</si>
  <si>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</si>
  <si>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</si>
  <si>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</si>
  <si>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</si>
  <si>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</si>
  <si>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</si>
  <si>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</si>
  <si>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</si>
  <si>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</si>
  <si>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</si>
  <si>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</si>
  <si>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</si>
  <si>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</si>
  <si>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</si>
  <si>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</si>
  <si>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</si>
  <si>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</si>
  <si>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</si>
  <si>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</si>
  <si>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</si>
  <si>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</si>
  <si>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</si>
  <si>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</si>
  <si>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</si>
  <si>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</si>
  <si>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</si>
  <si>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</si>
  <si>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</si>
  <si>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</si>
  <si>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</si>
  <si>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</si>
  <si>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</si>
  <si>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</si>
  <si>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</si>
  <si>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</si>
  <si>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</si>
  <si>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</si>
  <si>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</si>
  <si>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</si>
  <si>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</si>
  <si>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</si>
  <si>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</si>
  <si>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</si>
  <si>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</si>
  <si>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</si>
  <si>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</si>
  <si>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</si>
  <si>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</si>
  <si>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</si>
  <si>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</si>
  <si>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</si>
  <si>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</si>
  <si>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</si>
  <si>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</si>
  <si>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</si>
  <si>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</si>
  <si>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</si>
  <si>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</si>
  <si>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</si>
  <si>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</si>
  <si>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</si>
  <si>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</si>
  <si>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</si>
  <si>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</si>
  <si>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</si>
  <si>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</si>
  <si>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</si>
  <si>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</si>
  <si>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</si>
  <si>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</si>
  <si>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</si>
  <si>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</si>
  <si>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</si>
  <si>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</si>
  <si>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</si>
  <si>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</si>
  <si>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</si>
  <si>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</si>
  <si>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</si>
  <si>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</si>
  <si>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</si>
  <si>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</si>
  <si>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</si>
  <si>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</si>
  <si>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</si>
  <si>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</si>
  <si>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</si>
  <si>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</si>
  <si>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</si>
  <si>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</si>
  <si>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</si>
  <si>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</si>
  <si>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</si>
  <si>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</si>
  <si>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</si>
  <si>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</si>
  <si>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</si>
  <si>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</si>
  <si>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</si>
  <si>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</si>
  <si>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</si>
  <si>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</si>
  <si>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</si>
  <si>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</si>
  <si>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</si>
  <si>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</si>
  <si>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</si>
  <si>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</si>
  <si>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</si>
  <si>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</si>
  <si>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</si>
  <si>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</si>
  <si>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</si>
  <si>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</si>
  <si>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</si>
  <si>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</si>
  <si>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</si>
  <si>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</si>
  <si>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</si>
  <si>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</si>
  <si>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</si>
  <si>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</si>
  <si>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</si>
  <si>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</si>
  <si>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</si>
  <si>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</si>
  <si>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</si>
  <si>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</si>
  <si>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</si>
  <si>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</si>
  <si>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</si>
  <si>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</si>
  <si>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</si>
  <si>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</si>
  <si>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</si>
  <si>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</si>
  <si>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</si>
  <si>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</si>
  <si>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</si>
  <si>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</si>
  <si>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</si>
  <si>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</si>
  <si>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</si>
  <si>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</si>
  <si>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</si>
  <si>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</si>
  <si>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</si>
  <si>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</si>
  <si>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</si>
  <si>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</si>
  <si>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</si>
  <si>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</si>
  <si>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</si>
  <si>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</si>
  <si>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</si>
  <si>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</si>
  <si>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</si>
  <si>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</si>
  <si>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</si>
  <si>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</si>
  <si>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</si>
  <si>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</si>
  <si>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</si>
  <si>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</si>
  <si>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</si>
  <si>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</si>
  <si>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</si>
  <si>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</si>
  <si>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</si>
  <si>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</si>
  <si>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</si>
  <si>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</si>
  <si>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</si>
  <si>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</si>
  <si>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</si>
  <si>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</si>
  <si>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</si>
  <si>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</si>
  <si>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</si>
  <si>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</si>
  <si>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</si>
  <si>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</si>
  <si>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</si>
  <si>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</si>
  <si>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</si>
  <si>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</si>
  <si>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</si>
  <si>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</si>
  <si>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</si>
  <si>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</si>
  <si>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</si>
  <si>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</si>
  <si>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</si>
  <si>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</si>
  <si>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</si>
  <si>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</si>
  <si>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</si>
  <si>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</si>
  <si>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</si>
  <si>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</si>
  <si>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</si>
  <si>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</si>
  <si>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</si>
  <si>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</si>
  <si>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</si>
  <si>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</si>
  <si>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</si>
  <si>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</si>
  <si>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</si>
  <si>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</si>
  <si>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</si>
  <si>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</si>
  <si>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</si>
  <si>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</si>
  <si>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</si>
  <si>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</si>
  <si>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</si>
  <si>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</si>
  <si>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</si>
  <si>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</si>
  <si>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</si>
  <si>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</si>
  <si>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</si>
  <si>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</si>
  <si>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Основанием для корректировки установленных тарифов на 2026-2028 годы является отклонение фактических значений индекса потребительских цен и других индексов, предусмотренных прогнозом  социально-экономического развития РФ, принятых  на долгосрочный период регулирования, а также изменение НВВ и МРОТ.</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</si>
  <si>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</si>
  <si>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</si>
  <si>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</si>
  <si>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</si>
  <si>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</si>
  <si>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</si>
  <si>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</si>
  <si>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</si>
  <si>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</si>
  <si>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</si>
  <si>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</si>
  <si>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</si>
  <si>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</si>
  <si>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</si>
  <si>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</si>
  <si>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</si>
  <si>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</si>
  <si>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</si>
  <si>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</si>
  <si>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</si>
  <si>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</si>
  <si>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</si>
  <si>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</si>
  <si>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</si>
  <si>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</si>
  <si>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</si>
  <si>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</si>
  <si>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</si>
  <si>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</si>
  <si>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</si>
  <si>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</si>
  <si>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</si>
  <si>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</si>
  <si>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</si>
  <si>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</si>
  <si>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</si>
  <si>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</si>
  <si>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</si>
  <si>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</si>
  <si>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</si>
  <si>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</si>
  <si>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</si>
  <si>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</si>
  <si>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</si>
  <si>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</si>
  <si>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</si>
  <si>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</si>
  <si>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</si>
  <si>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</si>
  <si>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</si>
  <si>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</si>
  <si>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</si>
  <si>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</si>
  <si>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</si>
  <si>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</si>
  <si>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</si>
  <si>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</si>
  <si>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</si>
  <si>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</si>
  <si>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</si>
  <si>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</si>
  <si>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</si>
  <si>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</si>
  <si>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</si>
  <si>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</si>
  <si>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</si>
  <si>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</si>
  <si>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</si>
  <si>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</si>
  <si>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</si>
  <si>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</si>
  <si>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</si>
  <si>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</si>
  <si>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</si>
  <si>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</si>
  <si>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</si>
  <si>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</si>
  <si>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</si>
  <si>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</si>
  <si>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</si>
  <si>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</si>
  <si>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</si>
  <si>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</si>
  <si>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</si>
  <si>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</si>
  <si>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</si>
  <si>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</si>
  <si>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</si>
  <si>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</si>
  <si>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</si>
  <si>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</si>
  <si>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</si>
  <si>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</si>
  <si>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</si>
  <si>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</si>
  <si>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</si>
  <si>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</si>
  <si>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</si>
  <si>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</si>
  <si>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</si>
  <si>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</si>
  <si>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</si>
  <si>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</si>
  <si>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</si>
  <si>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</si>
  <si>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</si>
  <si>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</si>
  <si>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</si>
  <si>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</si>
  <si>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</si>
  <si>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</si>
  <si>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</si>
  <si>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</si>
  <si>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</si>
  <si>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</si>
  <si>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</si>
  <si>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</si>
  <si>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</si>
  <si>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</si>
  <si>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</si>
  <si>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</si>
  <si>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</si>
  <si>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</si>
  <si>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</si>
  <si>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</si>
  <si>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</si>
  <si>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</si>
  <si>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</si>
  <si>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</si>
  <si>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</si>
  <si>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</si>
  <si>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</si>
  <si>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</si>
  <si>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</si>
  <si>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</si>
  <si>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</si>
  <si>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</si>
  <si>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</si>
  <si>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</si>
  <si>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</si>
  <si>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</si>
  <si>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</si>
  <si>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</si>
  <si>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</si>
  <si>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</si>
  <si>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</si>
  <si>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</si>
  <si>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</si>
  <si>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</si>
  <si>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</si>
  <si>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</si>
  <si>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</si>
  <si>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</si>
  <si>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</si>
  <si>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</si>
  <si>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</si>
  <si>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</si>
  <si>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</si>
  <si>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</si>
  <si>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</si>
  <si>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</si>
  <si>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</si>
  <si>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</si>
  <si>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</si>
  <si>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</si>
  <si>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</si>
  <si>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</si>
  <si>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</si>
  <si>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</si>
  <si>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</si>
  <si>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</si>
  <si>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</si>
  <si>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</si>
  <si>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</si>
  <si>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</si>
  <si>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</si>
  <si>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</si>
  <si>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</si>
  <si>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</si>
  <si>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</si>
  <si>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</si>
  <si>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</si>
  <si>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</si>
  <si>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</si>
  <si>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</si>
  <si>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</si>
  <si>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</si>
  <si>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</si>
  <si>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</si>
  <si>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</si>
  <si>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</si>
  <si>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</si>
  <si>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</si>
  <si>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</si>
  <si>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</si>
  <si>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</si>
  <si>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</si>
  <si>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</si>
  <si>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</si>
  <si>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</si>
  <si>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</si>
  <si>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</si>
  <si>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</si>
  <si>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</si>
  <si>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</si>
  <si>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</si>
  <si>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</si>
  <si>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</si>
  <si>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</si>
  <si>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</si>
  <si>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</si>
  <si>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</si>
  <si>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</si>
  <si>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</si>
  <si>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</si>
  <si>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</si>
  <si>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</si>
  <si>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</si>
  <si>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</si>
  <si>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</si>
  <si>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</si>
  <si>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</si>
  <si>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</si>
  <si>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</si>
  <si>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</si>
  <si>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</si>
  <si>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</si>
  <si>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</si>
  <si>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</si>
  <si>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</si>
  <si>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</si>
  <si>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</si>
  <si>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</si>
  <si>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</si>
  <si>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</si>
  <si>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</si>
  <si>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</si>
  <si>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</si>
  <si>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</si>
  <si>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</si>
  <si>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</si>
  <si>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</si>
  <si>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</si>
  <si>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</si>
  <si>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</si>
  <si>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</si>
  <si>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</si>
  <si>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</si>
  <si>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</si>
  <si>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</si>
  <si>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</si>
  <si>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</si>
  <si>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</si>
  <si>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</si>
  <si>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</si>
  <si>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</si>
  <si>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</si>
  <si>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</si>
  <si>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</si>
  <si>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</si>
  <si>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</si>
  <si>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</si>
  <si>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</si>
  <si>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</si>
  <si>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</si>
  <si>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</si>
  <si>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</si>
  <si>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</si>
  <si>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</si>
  <si>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</si>
  <si>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</si>
  <si>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</si>
  <si>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</si>
  <si>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</si>
  <si>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</si>
  <si>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</si>
  <si>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</si>
  <si>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</si>
  <si>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</si>
  <si>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</si>
  <si>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</si>
  <si>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</si>
  <si>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</si>
  <si>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</si>
  <si>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</si>
  <si>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</si>
  <si>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</si>
  <si>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</si>
  <si>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</si>
  <si>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</si>
  <si>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</si>
  <si>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</si>
  <si>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</si>
  <si>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</si>
  <si>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</si>
  <si>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</si>
  <si>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</si>
  <si>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</si>
  <si>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</si>
  <si>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</si>
  <si>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</si>
  <si>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</si>
  <si>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</si>
  <si>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</si>
  <si>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</si>
  <si>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</si>
  <si>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</si>
  <si>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</si>
  <si>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</si>
  <si>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</si>
  <si>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</si>
  <si>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</si>
  <si>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</si>
  <si>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</si>
  <si>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</si>
  <si>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</si>
  <si>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</si>
  <si>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</si>
  <si>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</si>
  <si>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</si>
  <si>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</si>
  <si>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</si>
  <si>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</si>
  <si>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</si>
  <si>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</si>
  <si>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</si>
  <si>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</si>
  <si>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</si>
  <si>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</si>
  <si>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</si>
  <si>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</si>
  <si>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</si>
  <si>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</si>
  <si>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</si>
  <si>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</si>
  <si>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</si>
  <si>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</si>
  <si>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</si>
  <si>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</si>
  <si>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</si>
  <si>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</si>
  <si>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</si>
  <si>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</si>
  <si>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</si>
  <si>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</si>
  <si>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</si>
  <si>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</si>
  <si>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</si>
  <si>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</si>
  <si>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</si>
  <si>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</si>
  <si>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</si>
  <si>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</si>
  <si>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</si>
  <si>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</si>
  <si>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</si>
  <si>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</si>
  <si>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</si>
  <si>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</si>
  <si>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</si>
  <si>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</si>
  <si>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08-10-2024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</si>
  <si>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</si>
  <si>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</si>
  <si>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</si>
  <si>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</si>
  <si>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</si>
  <si>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</si>
  <si>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</si>
  <si>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</si>
  <si>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</si>
  <si>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</si>
  <si>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</si>
  <si>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</si>
  <si>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</si>
  <si>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</si>
  <si>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</si>
  <si>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</si>
  <si>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</si>
  <si>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</si>
  <si>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</si>
  <si>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</si>
  <si>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</si>
  <si>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</si>
  <si>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</si>
  <si>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</si>
  <si>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</si>
  <si>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</si>
  <si>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</si>
  <si>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</si>
  <si>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</si>
  <si>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</si>
  <si>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</si>
  <si>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</si>
  <si>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</si>
  <si>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</si>
  <si>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</si>
  <si>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</si>
  <si>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</si>
  <si>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</si>
  <si>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</si>
  <si>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</si>
  <si>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</si>
  <si>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</si>
  <si>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</si>
  <si>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</si>
  <si>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</si>
  <si>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</si>
  <si>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</si>
  <si>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</si>
  <si>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</si>
  <si>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</si>
  <si>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</si>
  <si>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</si>
  <si>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</si>
  <si>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</si>
  <si>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</si>
  <si>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</si>
  <si>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</si>
  <si>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</si>
  <si>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</si>
  <si>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</si>
  <si>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</si>
  <si>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</si>
  <si>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</si>
  <si>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</si>
  <si>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</si>
  <si>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</si>
  <si>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</si>
  <si>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</si>
  <si>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</si>
  <si>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</si>
  <si>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</si>
  <si>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</si>
  <si>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</si>
  <si>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</si>
  <si>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</si>
  <si>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</si>
  <si>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</si>
  <si>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</si>
  <si>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</si>
  <si>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</si>
  <si>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</si>
  <si>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</si>
  <si>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</si>
  <si>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</si>
  <si>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</si>
  <si>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</si>
  <si>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</si>
  <si>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</si>
  <si>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</si>
  <si>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</si>
  <si>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</si>
  <si>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</si>
  <si>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</si>
  <si>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</si>
  <si>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</si>
  <si>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</si>
  <si>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</si>
  <si>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</si>
  <si>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</si>
  <si>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</si>
  <si>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</si>
  <si>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</si>
  <si>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</si>
  <si>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</si>
  <si>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</si>
  <si>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</si>
  <si>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</si>
  <si>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</si>
  <si>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</si>
  <si>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</si>
  <si>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</si>
  <si>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</si>
  <si>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</si>
  <si>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</si>
  <si>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</si>
  <si>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</si>
  <si>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</si>
  <si>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</si>
  <si>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</si>
  <si>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</si>
  <si>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</si>
  <si>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</si>
  <si>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</si>
  <si>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</si>
  <si>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</si>
  <si>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</si>
  <si>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</si>
  <si>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</si>
  <si>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</si>
  <si>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</si>
  <si>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</si>
  <si>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</si>
  <si>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</si>
  <si>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</si>
  <si>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</si>
  <si>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</si>
  <si>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</si>
  <si>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</si>
  <si>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</si>
  <si>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</si>
  <si>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</si>
  <si>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</si>
  <si>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</si>
  <si>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</si>
  <si>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</si>
  <si>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</si>
  <si>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</si>
  <si>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</si>
  <si>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</si>
  <si>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</si>
  <si>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</si>
  <si>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</si>
  <si>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</si>
  <si>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</si>
  <si>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</si>
  <si>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</si>
  <si>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</si>
  <si>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</si>
  <si>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</si>
  <si>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</si>
  <si>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</si>
  <si>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</si>
  <si>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</si>
  <si>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</si>
  <si>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</si>
  <si>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</si>
  <si>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</si>
  <si>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</si>
  <si>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</si>
  <si>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</si>
  <si>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</si>
  <si>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</si>
  <si>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</si>
  <si>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</si>
  <si>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</si>
  <si>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</si>
  <si>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</si>
  <si>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</si>
  <si>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</si>
  <si>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</si>
  <si>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</si>
  <si>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</si>
  <si>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</si>
  <si>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</si>
  <si>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</si>
  <si>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</si>
  <si>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</si>
  <si>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</si>
  <si>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</si>
  <si>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</si>
  <si>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</si>
  <si>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</si>
  <si>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</si>
  <si>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</si>
  <si>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</si>
  <si>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</si>
  <si>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</si>
  <si>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</si>
  <si>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</si>
  <si>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</si>
  <si>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</si>
  <si>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</si>
  <si>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</si>
  <si>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</si>
  <si>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</si>
  <si>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</si>
  <si>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</si>
  <si>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</si>
  <si>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</si>
  <si>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</si>
  <si>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</si>
  <si>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</si>
  <si>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</si>
  <si>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</si>
  <si>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</si>
  <si>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</si>
  <si>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</si>
  <si>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</si>
  <si>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</si>
  <si>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</si>
  <si>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</si>
  <si>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</si>
  <si>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</si>
  <si>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</si>
  <si>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</si>
  <si>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</si>
  <si>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</si>
  <si>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</si>
  <si>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</si>
  <si>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</si>
  <si>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</si>
  <si>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</si>
  <si>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</si>
  <si>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</si>
  <si>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</si>
  <si>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</si>
  <si>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</si>
  <si>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</si>
  <si>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</si>
  <si>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</si>
  <si>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</si>
  <si>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</si>
  <si>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</si>
  <si>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</si>
  <si>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</si>
  <si>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</si>
  <si>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</si>
  <si>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</si>
  <si>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</si>
  <si>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</si>
  <si>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</si>
  <si>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</si>
  <si>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</si>
  <si>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</si>
  <si>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</si>
  <si>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</si>
  <si>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</si>
  <si>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</si>
  <si>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</si>
  <si>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</si>
  <si>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</si>
  <si>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</si>
  <si>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</si>
  <si>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</si>
  <si>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</si>
  <si>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</si>
  <si>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</si>
  <si>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</si>
  <si>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</si>
  <si>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</si>
  <si>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</si>
  <si>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</si>
  <si>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</si>
  <si>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</si>
  <si>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</si>
  <si>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</si>
  <si>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</si>
  <si>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</si>
  <si>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</si>
  <si>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</si>
  <si>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</si>
  <si>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</si>
  <si>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</si>
  <si>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</si>
  <si>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</si>
  <si>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</si>
  <si>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</si>
  <si>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</si>
  <si>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</si>
  <si>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</si>
  <si>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</si>
  <si>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</si>
  <si>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</si>
  <si>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</si>
  <si>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</si>
  <si>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</si>
  <si>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</si>
  <si>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</si>
  <si>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</si>
  <si>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</si>
  <si>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</si>
  <si>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</si>
  <si>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</si>
  <si>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</si>
  <si>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</si>
  <si>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</si>
  <si>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</si>
  <si>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</si>
  <si>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</si>
  <si>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</si>
  <si>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</si>
  <si>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</si>
  <si>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</si>
  <si>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</si>
  <si>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</si>
  <si>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</si>
  <si>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</si>
  <si>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</si>
  <si>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</si>
  <si>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</si>
  <si>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</si>
  <si>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</si>
  <si>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</si>
  <si>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</si>
  <si>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</si>
  <si>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</si>
  <si>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</si>
  <si>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</si>
  <si>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</si>
  <si>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</si>
  <si>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</si>
  <si>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</si>
  <si>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</si>
  <si>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</si>
  <si>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</si>
  <si>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</si>
  <si>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</si>
  <si>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</si>
  <si>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</si>
  <si>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</si>
  <si>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</si>
  <si>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</si>
  <si>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</si>
  <si>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</si>
  <si>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</si>
  <si>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</si>
  <si>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</si>
  <si>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</si>
  <si>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</si>
  <si>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</si>
  <si>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</si>
  <si>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</si>
  <si>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</si>
  <si>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</si>
  <si>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</si>
  <si>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</si>
  <si>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</si>
  <si>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</si>
  <si>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</si>
  <si>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</si>
  <si>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</si>
  <si>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</si>
  <si>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</si>
  <si>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</si>
  <si>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</si>
  <si>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</si>
  <si>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</si>
  <si>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</si>
  <si>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</si>
  <si>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</si>
  <si>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</si>
  <si>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</si>
  <si>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</si>
  <si>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</si>
  <si>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</si>
  <si>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</si>
  <si>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</si>
  <si>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</si>
  <si>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</si>
  <si>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</si>
  <si>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</si>
  <si>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</si>
  <si>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</si>
  <si>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</si>
  <si>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</si>
  <si>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</si>
  <si>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</si>
  <si>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</si>
  <si>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</si>
  <si>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</si>
  <si>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</si>
  <si>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</si>
  <si>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</si>
  <si>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</si>
  <si>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</si>
  <si>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</si>
  <si>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</si>
  <si>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</si>
  <si>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</si>
  <si>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</si>
  <si>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</si>
  <si>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</si>
  <si>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</si>
  <si>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</si>
  <si>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</si>
  <si>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</si>
  <si>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</si>
  <si>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</si>
  <si>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</si>
  <si>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</si>
  <si>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</si>
  <si>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</si>
  <si>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</si>
  <si>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</si>
  <si>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</si>
  <si>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</si>
  <si>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</si>
  <si>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</si>
  <si>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</si>
  <si>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</si>
  <si>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</si>
  <si>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</si>
  <si>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</si>
  <si>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</si>
  <si>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</si>
  <si>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</si>
  <si>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</si>
  <si>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</si>
  <si>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</si>
  <si>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</si>
  <si>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</si>
  <si>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</si>
  <si>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</si>
  <si>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</si>
  <si>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</si>
  <si>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</si>
  <si>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</si>
  <si>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</si>
  <si>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</si>
  <si>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</si>
  <si>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</si>
  <si>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</si>
  <si>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</si>
  <si>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</si>
  <si>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</si>
  <si>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</si>
  <si>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</si>
  <si>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</si>
  <si>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</si>
  <si>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</si>
  <si>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</si>
  <si>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</si>
  <si>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</si>
  <si>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</si>
  <si>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</si>
  <si>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</si>
  <si>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</si>
  <si>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</si>
  <si>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</si>
  <si>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</si>
  <si>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</si>
  <si>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</si>
  <si>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</si>
  <si>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</si>
  <si>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31-12-2024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</si>
  <si>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</si>
  <si>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</si>
  <si>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</si>
  <si>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</si>
  <si>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</si>
  <si>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</si>
  <si>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</si>
  <si>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</si>
  <si>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</si>
  <si>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</si>
  <si>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</si>
  <si>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</si>
  <si>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</si>
  <si>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</si>
  <si>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</si>
  <si>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</si>
  <si>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</si>
  <si>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</si>
  <si>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</si>
  <si>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</si>
  <si>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</si>
  <si>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</si>
  <si>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</si>
  <si>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</si>
  <si>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</si>
  <si>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</si>
  <si>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</si>
  <si>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</si>
  <si>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</si>
  <si>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</si>
  <si>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</si>
  <si>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</si>
  <si>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</si>
  <si>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</si>
  <si>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</si>
  <si>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</si>
  <si>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</si>
  <si>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</si>
  <si>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</si>
  <si>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</si>
  <si>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</si>
  <si>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</si>
  <si>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</si>
  <si>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</si>
  <si>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</si>
  <si>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</si>
  <si>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</si>
  <si>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</si>
  <si>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</si>
  <si>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</si>
  <si>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</si>
  <si>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</si>
  <si>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</si>
  <si>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</si>
  <si>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</si>
  <si>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</si>
  <si>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</si>
  <si>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</si>
  <si>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</si>
  <si>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</si>
  <si>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</si>
  <si>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</si>
  <si>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</si>
  <si>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</si>
  <si>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</si>
  <si>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</si>
  <si>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</si>
  <si>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</si>
  <si>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</si>
  <si>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</si>
  <si>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</si>
  <si>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</si>
  <si>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</si>
  <si>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</si>
  <si>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</si>
  <si>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</si>
  <si>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</si>
  <si>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</si>
  <si>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</si>
  <si>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</si>
  <si>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</si>
  <si>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</si>
  <si>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</si>
  <si>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</si>
  <si>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</si>
  <si>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</si>
  <si>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</si>
  <si>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</si>
  <si>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</si>
  <si>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</si>
  <si>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</si>
  <si>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</si>
  <si>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</si>
  <si>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</si>
  <si>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</si>
  <si>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</si>
  <si>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</si>
  <si>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</si>
  <si>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</si>
  <si>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</si>
  <si>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</si>
  <si>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</si>
  <si>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</si>
  <si>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</si>
  <si>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</si>
  <si>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</si>
  <si>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</si>
  <si>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</si>
  <si>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</si>
  <si>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</si>
  <si>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</si>
  <si>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</si>
  <si>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</si>
  <si>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</si>
  <si>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</si>
  <si>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</si>
  <si>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</si>
  <si>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</si>
  <si>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</si>
  <si>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</si>
  <si>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</si>
  <si>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</si>
  <si>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</si>
  <si>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</si>
  <si>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</si>
  <si>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</si>
  <si>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</si>
  <si>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</si>
  <si>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</si>
  <si>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</si>
  <si>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</si>
  <si>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</si>
  <si>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</si>
  <si>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</si>
  <si>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26-12-2024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</si>
  <si>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</si>
  <si>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</si>
  <si>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</si>
  <si>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</si>
  <si>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</si>
  <si>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</si>
  <si>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</si>
  <si>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</si>
  <si>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</si>
  <si>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</si>
  <si>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</si>
  <si>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</si>
  <si>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</si>
  <si>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</si>
  <si>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</si>
  <si>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</si>
  <si>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</si>
  <si>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</si>
  <si>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</si>
  <si>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</si>
  <si>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</si>
  <si>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</si>
  <si>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</si>
  <si>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</si>
  <si>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</si>
  <si>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</si>
  <si>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</si>
  <si>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</si>
  <si>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</si>
  <si>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</si>
  <si>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</si>
  <si>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</si>
  <si>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</si>
  <si>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</si>
  <si>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</si>
  <si>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</si>
  <si>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</si>
  <si>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</si>
  <si>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</si>
  <si>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</si>
  <si>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</si>
  <si>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</si>
  <si>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</si>
  <si>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</si>
  <si>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</si>
  <si>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</si>
  <si>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</si>
  <si>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</si>
  <si>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</si>
  <si>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</si>
  <si>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</si>
  <si>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</si>
  <si>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</si>
  <si>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</si>
  <si>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</si>
  <si>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</si>
  <si>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</si>
  <si>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</si>
  <si>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</si>
  <si>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</si>
  <si>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</si>
  <si>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</si>
  <si>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</si>
  <si>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</si>
  <si>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</si>
  <si>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</si>
  <si>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</si>
  <si>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</si>
  <si>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</si>
  <si>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</si>
  <si>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</si>
  <si>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</si>
  <si>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</si>
  <si>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</si>
  <si>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</si>
  <si>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</si>
  <si>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</si>
  <si>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</si>
  <si>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</si>
  <si>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</si>
  <si>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</si>
  <si>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</si>
  <si>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</si>
  <si>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</si>
  <si>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</si>
  <si>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</si>
  <si>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</si>
  <si>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</si>
  <si>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</si>
  <si>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</si>
  <si>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</si>
  <si>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</si>
  <si>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</si>
  <si>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</si>
  <si>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</si>
  <si>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</si>
  <si>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</si>
  <si>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</si>
  <si>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</si>
  <si>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</si>
  <si>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</si>
  <si>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</si>
  <si>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</si>
  <si>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</si>
  <si>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</si>
  <si>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</si>
  <si>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</si>
  <si>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</si>
  <si>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</si>
  <si>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</si>
  <si>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</si>
  <si>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</si>
  <si>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</si>
  <si>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</si>
  <si>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</si>
  <si>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</si>
  <si>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</si>
  <si>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</si>
  <si>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</si>
  <si>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</si>
  <si>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</si>
  <si>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</si>
  <si>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</si>
  <si>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</si>
  <si>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</si>
  <si>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</si>
  <si>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</si>
  <si>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</si>
  <si>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</si>
  <si>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</si>
  <si>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</si>
  <si>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</si>
  <si>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</si>
  <si>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</si>
  <si>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</si>
  <si>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</si>
  <si>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</si>
  <si>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</si>
  <si>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</si>
  <si>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</si>
  <si>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</si>
  <si>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</si>
  <si>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</si>
  <si>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</si>
  <si>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</si>
  <si>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</si>
  <si>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</si>
  <si>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</si>
  <si>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</si>
  <si>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</si>
  <si>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</si>
  <si>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</si>
  <si>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</si>
  <si>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</si>
  <si>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</si>
  <si>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</si>
  <si>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</si>
  <si>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</si>
  <si>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</si>
  <si>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</si>
  <si>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</si>
  <si>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</si>
  <si>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</si>
  <si>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</si>
  <si>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</si>
  <si>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</si>
  <si>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</si>
  <si>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</si>
  <si>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</si>
  <si>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</si>
  <si>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</si>
  <si>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</si>
  <si>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</si>
  <si>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</si>
  <si>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</si>
  <si>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</si>
  <si>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</si>
  <si>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</si>
  <si>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</si>
  <si>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</si>
  <si>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</si>
  <si>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</si>
  <si>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</si>
  <si>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</si>
  <si>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</si>
  <si>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</si>
  <si>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</si>
  <si>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</si>
  <si>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</si>
  <si>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</si>
  <si>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</si>
  <si>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</si>
  <si>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</si>
  <si>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</si>
  <si>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</si>
  <si>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</si>
  <si>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</si>
  <si>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</si>
  <si>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</si>
  <si>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</si>
  <si>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</si>
  <si>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</si>
  <si>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</si>
  <si>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</si>
  <si>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</si>
  <si>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</si>
  <si>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</si>
  <si>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</si>
  <si>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</si>
  <si>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</si>
  <si>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</si>
  <si>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</si>
  <si>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</si>
  <si>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</si>
  <si>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</si>
  <si>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</si>
  <si>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</si>
  <si>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</si>
  <si>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</si>
  <si>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</si>
  <si>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</si>
  <si>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</si>
  <si>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</si>
  <si>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</si>
  <si>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</si>
  <si>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</si>
  <si>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</si>
  <si>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</si>
  <si>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</si>
  <si>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1864 от 14.11.2023 МУП "ВОДОКАНАЛ" в сфере водоотведения по развитию систем водоотведения, на территории городского округа Ставрополь на 2024-2028 годы</t>
  </si>
  <si>
    <t>01.01.2024</t>
  </si>
  <si>
    <t>31.12.2028</t>
  </si>
  <si>
    <t>Инвестиционная программа № 280 от 27.09.2021 АО "Водоканал" г. Невинномысск в сфере водоотведения по развитию систем водоотведения, на территории городского округа Невинномысск на 2022-2024 годы</t>
  </si>
  <si>
    <t>01.01.2022</t>
  </si>
  <si>
    <t>31.12.2024</t>
  </si>
  <si>
    <t>Инвестиционная программа от 24.08.2020 ГУП СК "Зеленокумский водоканал" в сфере водоотведения по строительству объектов, на территории городского округа Советский на 2021-2023 годы</t>
  </si>
  <si>
    <t>01.01.2021</t>
  </si>
  <si>
    <t>23.12.2023</t>
  </si>
  <si>
    <t>Инвестиционная программа от 27.09.2021 АО "Водоканал" г. Невинномысск в сфере водоотведения по строительству, реконструкции и модернизации объектов, на территории городского округа Невинномысск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</si>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</sst>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eovodokanalst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ad38994-1490-4baf-8ad7-be7a083bbb9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892619" TargetMode="External"/><Relationship Id="rId3" Type="http://schemas.openxmlformats.org/officeDocument/2006/relationships/hyperlink" Target="https://www.water26.ru" TargetMode="External"/><Relationship Id="rId4" Type="http://schemas.openxmlformats.org/officeDocument/2006/relationships/hyperlink" Target="https://portal.eias.ru/Portal/DownloadPage.aspx?type=12&amp;guid=e9377110-9e69-4875-b15c-3a407ed1d909" TargetMode="External"/><Relationship Id="rId5" Type="http://schemas.openxmlformats.org/officeDocument/2006/relationships/hyperlink" Targe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 TargetMode="External"/><Relationship Id="rId6" Type="http://schemas.openxmlformats.org/officeDocument/2006/relationships/hyperlink" Targe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579DB-C7B6-8EF3-6E15-0.482DBD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6" width="5.421875" customWidth="1"/>
    <col min="2" max="2" style="2686" width="9.140625" customWidth="1"/>
    <col min="3" max="3" style="2686" width="16.421875" customWidth="1"/>
    <col min="4" max="25" style="2686" width="6.28125" customWidth="1"/>
    <col min="26" max="28" style="268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07E5-4619-FF5A-0FEC-0.7E36863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МУП "ВОДОКАНАЛ"</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88</v>
      </c>
      <c r="F8" s="826"/>
      <c r="G8" s="468" t="s">
        <v>86</v>
      </c>
      <c r="H8" s="468" t="s">
        <v>87</v>
      </c>
      <c r="I8" s="417" t="s">
        <v>85</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B9395-2367-1292-BE48-0.9DC4F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2C0E6-B707-4826-417F-0.74BC1A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164</v>
      </c>
      <c r="B47" s="1366" t="s">
        <v>165</v>
      </c>
      <c r="C47" s="1366" t="s">
        <v>166</v>
      </c>
      <c r="D47" s="1366" t="s">
        <v>167</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164</v>
      </c>
      <c r="B48" s="1366" t="s">
        <v>165</v>
      </c>
      <c r="C48" s="1366" t="s">
        <v>166</v>
      </c>
      <c r="D48" s="1366" t="s">
        <v>167</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1161D-4791-7BE5-A3E3-0.3C6188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45773</v>
      </c>
      <c r="W30" s="2267"/>
      <c r="X30" s="2267"/>
      <c r="Y30" s="2267"/>
      <c r="Z30" s="2267"/>
      <c r="AA30" s="2267"/>
      <c r="AB30" s="2267"/>
      <c r="AC30" s="1638"/>
      <c r="AD30" s="2267" t="str">
        <f>IF(TITLE_DATE_PR_CHANGE="",IF(TITLE_DATE_PR="","",TITLE_DATE_PR),TITLE_DATE_PR_CHANGE)</f>
        <v>45773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1412</v>
      </c>
      <c r="W31" s="2254"/>
      <c r="X31" s="2254"/>
      <c r="Y31" s="2254"/>
      <c r="Z31" s="2254"/>
      <c r="AA31" s="2254"/>
      <c r="AB31" s="2254"/>
      <c r="AC31" s="1638"/>
      <c r="AD31" s="2254" t="str">
        <f>IF(TITLE_NUMBER_PR_CHANGE="",IF(TITLE_NUMBER_PR="","",TITLE_NUMBER_PR),TITLE_NUMBER_PR_CHANGE)</f>
        <v>1412</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45773</v>
      </c>
      <c r="W34" s="2267"/>
      <c r="X34" s="2267"/>
      <c r="Y34" s="2267"/>
      <c r="Z34" s="2267"/>
      <c r="AA34" s="2267"/>
      <c r="AB34" s="2267"/>
      <c r="AC34" s="1638"/>
      <c r="AD34" s="2267" t="str">
        <f>IF(TITLE_DATE_PR_CHANGE="",IF(TITLE_DATE_PR="","",TITLE_DATE_PR),TITLE_DATE_PR_CHANGE)</f>
        <v>45773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1412</v>
      </c>
      <c r="W35" s="2254"/>
      <c r="X35" s="2254"/>
      <c r="Y35" s="2254"/>
      <c r="Z35" s="2254"/>
      <c r="AA35" s="2254"/>
      <c r="AB35" s="2254"/>
      <c r="AC35" s="1638"/>
      <c r="AD35" s="2254" t="str">
        <f>IF(TITLE_NUMBER_PR_CHANGE="",IF(TITLE_NUMBER_PR="","",TITLE_NUMBER_PR),TITLE_NUMBER_PR_CHANGE)</f>
        <v>1412</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139</v>
      </c>
      <c r="C41" s="1269" t="s">
        <v>140</v>
      </c>
      <c r="D41" s="1269" t="s">
        <v>141</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213</v>
      </c>
      <c r="B54" s="1378" t="s">
        <v>214</v>
      </c>
      <c r="C54" s="1378" t="s">
        <v>215</v>
      </c>
      <c r="D54" s="1377"/>
      <c r="E54" s="2293"/>
      <c r="F54" s="2293"/>
      <c r="G54" s="2292"/>
      <c r="H54" s="1377"/>
      <c r="I54" s="1377"/>
      <c r="J54" s="1377"/>
      <c r="K54" s="1377"/>
      <c r="L54" s="1380"/>
      <c r="M54" s="1381"/>
      <c r="N54" s="1381"/>
      <c r="O54" s="354"/>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213</v>
      </c>
      <c r="B55" s="1378" t="s">
        <v>214</v>
      </c>
      <c r="C55" s="1377"/>
      <c r="D55" s="1377"/>
      <c r="E55" s="2293"/>
      <c r="F55" s="2292"/>
      <c r="G55" s="1377"/>
      <c r="H55" s="1377"/>
      <c r="I55" s="1377"/>
      <c r="J55" s="1377"/>
      <c r="K55" s="1377"/>
      <c r="L55" s="1380"/>
      <c r="M55" s="1382"/>
      <c r="N55" s="1382"/>
      <c r="O55" s="35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213</v>
      </c>
      <c r="B56" s="1378"/>
      <c r="C56" s="1378"/>
      <c r="D56" s="1378"/>
      <c r="E56" s="2292"/>
      <c r="F56" s="1378"/>
      <c r="G56" s="1378"/>
      <c r="H56" s="1378"/>
      <c r="I56" s="1378"/>
      <c r="J56" s="1378"/>
      <c r="K56" s="1378"/>
      <c r="L56" s="1384"/>
      <c r="M56" s="1382"/>
      <c r="N56" s="1382"/>
      <c r="O56" s="354"/>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14F26-5796-B2CD-D11C-0.EDE1C5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45773</v>
      </c>
      <c r="W30" s="2267"/>
      <c r="X30" s="2267"/>
      <c r="Y30" s="2267"/>
      <c r="Z30" s="2267"/>
      <c r="AA30" s="2267"/>
      <c r="AB30" s="2267"/>
      <c r="AC30" s="1638"/>
      <c r="AD30" s="2267" t="str">
        <f>IF(TITLE_DATE_PR_CHANGE="",IF(TITLE_DATE_PR="","",TITLE_DATE_PR),TITLE_DATE_PR_CHANGE)</f>
        <v>45773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1412</v>
      </c>
      <c r="W31" s="2254"/>
      <c r="X31" s="2254"/>
      <c r="Y31" s="2254"/>
      <c r="Z31" s="2254"/>
      <c r="AA31" s="2254"/>
      <c r="AB31" s="2254"/>
      <c r="AC31" s="1638"/>
      <c r="AD31" s="2254" t="str">
        <f>IF(TITLE_NUMBER_PR_CHANGE="",IF(TITLE_NUMBER_PR="","",TITLE_NUMBER_PR),TITLE_NUMBER_PR_CHANGE)</f>
        <v>1412</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45773</v>
      </c>
      <c r="W34" s="2267"/>
      <c r="X34" s="2267"/>
      <c r="Y34" s="2267"/>
      <c r="Z34" s="2267"/>
      <c r="AA34" s="2267"/>
      <c r="AB34" s="2267"/>
      <c r="AC34" s="1638"/>
      <c r="AD34" s="2267" t="str">
        <f>IF(TITLE_DATE_PR_CHANGE="",IF(TITLE_DATE_PR="","",TITLE_DATE_PR),TITLE_DATE_PR_CHANGE)</f>
        <v>45773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1412</v>
      </c>
      <c r="W35" s="2254"/>
      <c r="X35" s="2254"/>
      <c r="Y35" s="2254"/>
      <c r="Z35" s="2254"/>
      <c r="AA35" s="2254"/>
      <c r="AB35" s="2254"/>
      <c r="AC35" s="1638"/>
      <c r="AD35" s="2254" t="str">
        <f>IF(TITLE_NUMBER_PR_CHANGE="",IF(TITLE_NUMBER_PR="","",TITLE_NUMBER_PR),TITLE_NUMBER_PR_CHANGE)</f>
        <v>1412</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139</v>
      </c>
      <c r="C41" s="1269" t="s">
        <v>140</v>
      </c>
      <c r="D41" s="1269" t="s">
        <v>141</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213</v>
      </c>
      <c r="B54" s="1270" t="s">
        <v>214</v>
      </c>
      <c r="C54" s="1270" t="s">
        <v>215</v>
      </c>
      <c r="D54" s="1977"/>
      <c r="E54" s="2293"/>
      <c r="F54" s="2293"/>
      <c r="G54" s="2292"/>
      <c r="H54" s="1977"/>
      <c r="I54" s="1977"/>
      <c r="J54" s="1977"/>
      <c r="K54" s="1977"/>
      <c r="L54" s="1383"/>
      <c r="M54" s="1613"/>
      <c r="N54" s="1613"/>
      <c r="O54" s="163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213</v>
      </c>
      <c r="B55" s="1270" t="s">
        <v>214</v>
      </c>
      <c r="C55" s="1977"/>
      <c r="D55" s="1977"/>
      <c r="E55" s="2293"/>
      <c r="F55" s="2292"/>
      <c r="G55" s="1977"/>
      <c r="H55" s="1977"/>
      <c r="I55" s="1977"/>
      <c r="J55" s="1977"/>
      <c r="K55" s="1977"/>
      <c r="L55" s="1383"/>
      <c r="M55" s="1978"/>
      <c r="N55" s="1978"/>
      <c r="O55" s="1638"/>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213</v>
      </c>
      <c r="B56" s="1270"/>
      <c r="C56" s="1270"/>
      <c r="D56" s="1270"/>
      <c r="E56" s="2292"/>
      <c r="F56" s="1270"/>
      <c r="G56" s="1270"/>
      <c r="H56" s="1270"/>
      <c r="I56" s="1270"/>
      <c r="J56" s="1270"/>
      <c r="K56" s="1270"/>
      <c r="L56" s="1313"/>
      <c r="M56" s="1978"/>
      <c r="N56" s="1978"/>
      <c r="O56" s="1638"/>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21A58-C02C-5BCB-0A21-0.2BC105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195</v>
      </c>
      <c r="B47" s="1366" t="s">
        <v>196</v>
      </c>
      <c r="C47" s="1366" t="s">
        <v>197</v>
      </c>
      <c r="D47" s="1366" t="s">
        <v>198</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195</v>
      </c>
      <c r="B48" s="1366" t="s">
        <v>196</v>
      </c>
      <c r="C48" s="1366" t="s">
        <v>197</v>
      </c>
      <c r="D48" s="1366" t="s">
        <v>198</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8527D-461C-FADD-586F-0.F2B867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171</v>
      </c>
      <c r="B44" s="1366" t="s">
        <v>172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171</v>
      </c>
      <c r="B48" s="1366" t="s">
        <v>172</v>
      </c>
      <c r="C48" s="1366" t="s">
        <v>173</v>
      </c>
      <c r="D48" s="1366" t="s">
        <v>174</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171</v>
      </c>
      <c r="B49" s="1366" t="s">
        <v>172</v>
      </c>
      <c r="C49" s="1366" t="s">
        <v>173</v>
      </c>
      <c r="D49" s="1366" t="s">
        <v>174</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171</v>
      </c>
      <c r="B50" s="1366" t="s">
        <v>172</v>
      </c>
      <c r="C50" s="1366" t="s">
        <v>173</v>
      </c>
      <c r="D50" s="1366" t="s">
        <v>174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9E1C4-8BA8-147F-C41A-0.202225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DB5F1-1E18-8628-B926-0.BC25F3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45773</v>
      </c>
      <c r="W30" s="2267"/>
      <c r="X30" s="2267"/>
      <c r="Y30" s="2267"/>
      <c r="Z30" s="2267"/>
      <c r="AA30" s="2267"/>
      <c r="AB30" s="2267"/>
      <c r="AC30" s="329"/>
      <c r="AD30" s="2267" t="str">
        <f>IF(TITLE_DATE_PR_CHANGE="",IF(TITLE_DATE_PR="","",TITLE_DATE_PR),TITLE_DATE_PR_CHANGE)</f>
        <v>45773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1412</v>
      </c>
      <c r="W31" s="2254"/>
      <c r="X31" s="2254"/>
      <c r="Y31" s="2254"/>
      <c r="Z31" s="2254"/>
      <c r="AA31" s="2254"/>
      <c r="AB31" s="2254"/>
      <c r="AC31" s="329"/>
      <c r="AD31" s="2254" t="str">
        <f>IF(TITLE_NUMBER_PR_CHANGE="",IF(TITLE_NUMBER_PR="","",TITLE_NUMBER_PR),TITLE_NUMBER_PR_CHANGE)</f>
        <v>1412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45773</v>
      </c>
      <c r="W34" s="2267"/>
      <c r="X34" s="2267"/>
      <c r="Y34" s="2267"/>
      <c r="Z34" s="2267"/>
      <c r="AA34" s="2267"/>
      <c r="AB34" s="2267"/>
      <c r="AC34" s="329"/>
      <c r="AD34" s="2267" t="str">
        <f>IF(TITLE_DATE_PR_CHANGE="",IF(TITLE_DATE_PR="","",TITLE_DATE_PR),TITLE_DATE_PR_CHANGE)</f>
        <v>45773</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1412</v>
      </c>
      <c r="W35" s="2254"/>
      <c r="X35" s="2254"/>
      <c r="Y35" s="2254"/>
      <c r="Z35" s="2254"/>
      <c r="AA35" s="2254"/>
      <c r="AB35" s="2254"/>
      <c r="AC35" s="329"/>
      <c r="AD35" s="2254" t="str">
        <f>IF(TITLE_NUMBER_PR_CHANGE="",IF(TITLE_NUMBER_PR="","",TITLE_NUMBER_PR),TITLE_NUMBER_PR_CHANGE)</f>
        <v>1412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139</v>
      </c>
      <c r="C41" s="1373" t="s">
        <v>140</v>
      </c>
      <c r="D41" s="1373" t="s">
        <v>141</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0">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189</v>
      </c>
      <c r="B55" s="1346" t="s">
        <v>190</v>
      </c>
      <c r="C55" s="1317"/>
      <c r="D55" s="1317"/>
      <c r="E55" s="2262"/>
      <c r="F55" s="2261"/>
      <c r="G55" s="1317"/>
      <c r="H55" s="1317"/>
      <c r="I55" s="1317"/>
      <c r="J55" s="1317"/>
      <c r="K55" s="1317"/>
      <c r="L55" s="1342"/>
      <c r="M55" s="1324"/>
      <c r="N55" s="1324"/>
      <c r="P55" s="1319"/>
      <c r="Q55" s="1320"/>
      <c r="R55" s="1319"/>
      <c r="S55" s="1325"/>
      <c r="T55" s="1328" t="s">
        <v>271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189</v>
      </c>
      <c r="B56" s="1346"/>
      <c r="C56" s="1346"/>
      <c r="D56" s="1346"/>
      <c r="E56" s="2261"/>
      <c r="F56" s="1346"/>
      <c r="G56" s="1346"/>
      <c r="H56" s="1346"/>
      <c r="I56" s="1346"/>
      <c r="J56" s="1346"/>
      <c r="K56" s="1346"/>
      <c r="L56" s="1349"/>
      <c r="M56" s="1324"/>
      <c r="N56" s="1324"/>
      <c r="O56" s="521"/>
      <c r="P56" s="383"/>
      <c r="Q56" s="1347"/>
      <c r="R56" s="383"/>
      <c r="S56" s="1325"/>
      <c r="T56" s="1328" t="s">
        <v>272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8924-1BF2-2596-6F6E-0.983A534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271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272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"ВОДОКАНАЛ"</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45773</v>
      </c>
      <c r="Y34" s="2267"/>
      <c r="Z34" s="2267"/>
      <c r="AA34" s="2267"/>
      <c r="AB34" s="2267"/>
      <c r="AC34" s="2267"/>
      <c r="AD34" s="2267"/>
      <c r="AE34" s="2267"/>
      <c r="AF34" s="329"/>
      <c r="AG34" s="2267" t="str">
        <f>IF(TITLE_DATE_PR_CHANGE="",IF(TITLE_DATE_PR="","",TITLE_DATE_PR),TITLE_DATE_PR_CHANGE)</f>
        <v>45773</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1412</v>
      </c>
      <c r="Y35" s="2254"/>
      <c r="Z35" s="2254"/>
      <c r="AA35" s="2254"/>
      <c r="AB35" s="2254"/>
      <c r="AC35" s="2254"/>
      <c r="AD35" s="2254"/>
      <c r="AE35" s="2254"/>
      <c r="AF35" s="329"/>
      <c r="AG35" s="2254" t="str">
        <f>IF(TITLE_NUMBER_PR_CHANGE="",IF(TITLE_NUMBER_PR="","",TITLE_NUMBER_PR),TITLE_NUMBER_PR_CHANGE)</f>
        <v>1412</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45773</v>
      </c>
      <c r="Y38" s="2267"/>
      <c r="Z38" s="2267"/>
      <c r="AA38" s="2267"/>
      <c r="AB38" s="2267"/>
      <c r="AC38" s="2267"/>
      <c r="AD38" s="2267"/>
      <c r="AE38" s="2267"/>
      <c r="AF38" s="329"/>
      <c r="AG38" s="2267" t="str">
        <f>IF(TITLE_DATE_PR_CHANGE="",IF(TITLE_DATE_PR="","",TITLE_DATE_PR),TITLE_DATE_PR_CHANGE)</f>
        <v>45773</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1412</v>
      </c>
      <c r="Y39" s="2254"/>
      <c r="Z39" s="2254"/>
      <c r="AA39" s="2254"/>
      <c r="AB39" s="2254"/>
      <c r="AC39" s="2254"/>
      <c r="AD39" s="2254"/>
      <c r="AE39" s="2254"/>
      <c r="AF39" s="329"/>
      <c r="AG39" s="2254" t="str">
        <f>IF(TITLE_NUMBER_PR_CHANGE="",IF(TITLE_NUMBER_PR="","",TITLE_NUMBER_PR),TITLE_NUMBER_PR_CHANGE)</f>
        <v>1412</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88</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139</v>
      </c>
      <c r="C47" s="1262" t="s">
        <v>140</v>
      </c>
      <c r="D47" s="1262" t="s">
        <v>141</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102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177</v>
      </c>
      <c r="B50" s="1270" t="s">
        <v>178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177</v>
      </c>
      <c r="B51" s="1270" t="s">
        <v>178</v>
      </c>
      <c r="C51" s="1270" t="s">
        <v>179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177</v>
      </c>
      <c r="B52" s="1270" t="s">
        <v>178</v>
      </c>
      <c r="C52" s="1270" t="s">
        <v>179</v>
      </c>
      <c r="D52" s="1270" t="s">
        <v>180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177</v>
      </c>
      <c r="B53" s="1378" t="s">
        <v>178</v>
      </c>
      <c r="C53" s="1378" t="s">
        <v>179</v>
      </c>
      <c r="D53" s="1378" t="s">
        <v>180</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177</v>
      </c>
      <c r="B54" s="1270" t="s">
        <v>178</v>
      </c>
      <c r="C54" s="1270" t="s">
        <v>179</v>
      </c>
      <c r="D54" s="1270" t="s">
        <v>180</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177</v>
      </c>
      <c r="B55" s="1270" t="s">
        <v>178</v>
      </c>
      <c r="C55" s="1270" t="s">
        <v>179</v>
      </c>
      <c r="D55" s="1270" t="s">
        <v>180</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454</v>
      </c>
      <c r="AR55" s="514">
        <f>STRCHECKDATE(X57:AP57)</f>
      </c>
      <c r="AS55" s="503"/>
      <c r="AT55" s="503" t="str">
        <f>IF(V55="","",V55)</f>
        <v/>
      </c>
      <c r="AU55" s="503"/>
      <c r="AV55" s="503"/>
      <c r="AW55" s="1158">
        <v>21</v>
      </c>
    </row>
    <row customHeight="1" ht="11.549999999999999">
      <c r="A56" s="1270" t="s">
        <v>177</v>
      </c>
      <c r="B56" s="1270" t="s">
        <v>178</v>
      </c>
      <c r="C56" s="1270" t="s">
        <v>179</v>
      </c>
      <c r="D56" s="1270" t="s">
        <v>180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177</v>
      </c>
      <c r="B57" s="1270" t="s">
        <v>178</v>
      </c>
      <c r="C57" s="1270" t="s">
        <v>179</v>
      </c>
      <c r="D57" s="1270" t="s">
        <v>180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177</v>
      </c>
      <c r="B58" s="1270" t="s">
        <v>178</v>
      </c>
      <c r="C58" s="1270" t="s">
        <v>179</v>
      </c>
      <c r="D58" s="1270" t="s">
        <v>180</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177</v>
      </c>
      <c r="B59" s="1270" t="s">
        <v>178</v>
      </c>
      <c r="C59" s="1270" t="s">
        <v>179</v>
      </c>
      <c r="D59" s="1270" t="s">
        <v>180</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177</v>
      </c>
      <c r="B60" s="1270" t="s">
        <v>178</v>
      </c>
      <c r="C60" s="1270" t="s">
        <v>179</v>
      </c>
      <c r="D60" s="1270" t="s">
        <v>180</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177</v>
      </c>
      <c r="B61" s="1270" t="s">
        <v>178</v>
      </c>
      <c r="C61" s="1270" t="s">
        <v>179</v>
      </c>
      <c r="D61" s="1270" t="s">
        <v>180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177</v>
      </c>
      <c r="B62" s="1378" t="s">
        <v>178</v>
      </c>
      <c r="C62" s="1378" t="s">
        <v>179</v>
      </c>
      <c r="D62" s="1377"/>
      <c r="E62" s="2293"/>
      <c r="F62" s="2293"/>
      <c r="G62" s="2292"/>
      <c r="H62" s="1377"/>
      <c r="I62" s="1377"/>
      <c r="J62" s="1377"/>
      <c r="K62" s="1377"/>
      <c r="L62" s="1377"/>
      <c r="M62" s="1380"/>
      <c r="N62" s="1381"/>
      <c r="O62" s="1381"/>
      <c r="P62" s="354"/>
      <c r="Q62" s="1319"/>
      <c r="R62" s="1320"/>
      <c r="S62" s="1319"/>
      <c r="T62" s="1319"/>
      <c r="U62" s="1325"/>
      <c r="V62" s="1328" t="s">
        <v>419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177</v>
      </c>
      <c r="B63" s="1378" t="s">
        <v>178</v>
      </c>
      <c r="C63" s="1377"/>
      <c r="D63" s="1377"/>
      <c r="E63" s="2293"/>
      <c r="F63" s="2292"/>
      <c r="G63" s="1377"/>
      <c r="H63" s="1377"/>
      <c r="I63" s="1377"/>
      <c r="J63" s="1377"/>
      <c r="K63" s="1377"/>
      <c r="L63" s="1377"/>
      <c r="M63" s="1380"/>
      <c r="N63" s="1382"/>
      <c r="O63" s="1382"/>
      <c r="P63" s="354"/>
      <c r="Q63" s="1319"/>
      <c r="R63" s="1320"/>
      <c r="S63" s="1319"/>
      <c r="T63" s="1319"/>
      <c r="U63" s="1325"/>
      <c r="V63" s="1328" t="s">
        <v>271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177</v>
      </c>
      <c r="B64" s="1378"/>
      <c r="C64" s="1378"/>
      <c r="D64" s="1378"/>
      <c r="E64" s="2292"/>
      <c r="F64" s="1378"/>
      <c r="G64" s="1378"/>
      <c r="H64" s="1378"/>
      <c r="I64" s="1378"/>
      <c r="J64" s="1378"/>
      <c r="K64" s="1378"/>
      <c r="L64" s="1378"/>
      <c r="M64" s="1384"/>
      <c r="N64" s="1382"/>
      <c r="O64" s="1382"/>
      <c r="P64" s="354"/>
      <c r="Q64" s="383"/>
      <c r="R64" s="1347"/>
      <c r="S64" s="383"/>
      <c r="T64" s="383"/>
      <c r="U64" s="1325"/>
      <c r="V64" s="1328" t="s">
        <v>272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273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D4EB98-45E6-4F08-1844-0.C9FFFFBA}"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45994</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45044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45773</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1B7EAFF-8C4A-B9AA-9588-0.84A6E965}"/>
    <hyperlink ref="H17" location="Титульный!H9" display="Как заполнить?" tooltip="Помощь по работе с полями отчётной формы" xr:uid="{44181222-4AD5-BB5A-9C22-0.3A637E}"/>
    <hyperlink ref="H39" location="Титульный!H9" display="Как заполнить?" tooltip="Помощь по работе с полями отчётной формы" xr:uid="{E6D2AC73-D742-3ED1-9563-0.00821C0B}"/>
    <hyperlink ref="H62" location="Титульный!H9" display="Как заполнить?" tooltip="Помощь по работе с полями отчётной формы" xr:uid="{8F0B083D-0A49-9A93-0B07-0.434BEAC}"/>
    <hyperlink ref="F70" r:id="rId4" xr:uid="{3E805C0D-EBEC-7A45-EDB8-0.142662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ACB76-9644-530D-7EA2-0.87607B4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271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"ВОДОКАНАЛ"</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45773</v>
      </c>
      <c r="W31" s="2267"/>
      <c r="X31" s="2267"/>
      <c r="Y31" s="2267"/>
      <c r="Z31" s="2267"/>
      <c r="AA31" s="329"/>
      <c r="AB31" s="2267" t="str">
        <f>IF(TITLE_DATE_PR_CHANGE="",IF(TITLE_DATE_PR="","",TITLE_DATE_PR),TITLE_DATE_PR_CHANGE)</f>
        <v>45773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1412</v>
      </c>
      <c r="W32" s="2254"/>
      <c r="X32" s="2254"/>
      <c r="Y32" s="2254"/>
      <c r="Z32" s="2254"/>
      <c r="AA32" s="329"/>
      <c r="AB32" s="2254" t="str">
        <f>IF(TITLE_NUMBER_PR_CHANGE="",IF(TITLE_NUMBER_PR="","",TITLE_NUMBER_PR),TITLE_NUMBER_PR_CHANGE)</f>
        <v>1412</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45773</v>
      </c>
      <c r="W35" s="2267"/>
      <c r="X35" s="2267"/>
      <c r="Y35" s="2267"/>
      <c r="Z35" s="2267"/>
      <c r="AA35" s="329"/>
      <c r="AB35" s="2267" t="str">
        <f>IF(TITLE_DATE_PR_CHANGE="",IF(TITLE_DATE_PR="","",TITLE_DATE_PR),TITLE_DATE_PR_CHANGE)</f>
        <v>45773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1412</v>
      </c>
      <c r="W36" s="2254"/>
      <c r="X36" s="2254"/>
      <c r="Y36" s="2254"/>
      <c r="Z36" s="2254"/>
      <c r="AA36" s="329"/>
      <c r="AB36" s="2254" t="str">
        <f>IF(TITLE_NUMBER_PR_CHANGE="",IF(TITLE_NUMBER_PR="","",TITLE_NUMBER_PR),TITLE_NUMBER_PR_CHANGE)</f>
        <v>1412</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88</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102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201</v>
      </c>
      <c r="B46" s="1366" t="s">
        <v>202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201</v>
      </c>
      <c r="B47" s="1366" t="s">
        <v>202</v>
      </c>
      <c r="C47" s="1366" t="s">
        <v>203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201</v>
      </c>
      <c r="B48" s="1366" t="s">
        <v>202</v>
      </c>
      <c r="C48" s="1366" t="s">
        <v>203</v>
      </c>
      <c r="D48" s="1366" t="s">
        <v>204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201</v>
      </c>
      <c r="B49" s="1346" t="s">
        <v>202</v>
      </c>
      <c r="C49" s="1346" t="s">
        <v>203</v>
      </c>
      <c r="D49" s="1346" t="s">
        <v>204</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201</v>
      </c>
      <c r="B50" s="1346" t="s">
        <v>202</v>
      </c>
      <c r="C50" s="1346" t="s">
        <v>203</v>
      </c>
      <c r="D50" s="1346" t="s">
        <v>204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201</v>
      </c>
      <c r="B51" s="1366" t="s">
        <v>202</v>
      </c>
      <c r="C51" s="1366" t="s">
        <v>203</v>
      </c>
      <c r="D51" s="1366" t="s">
        <v>204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482</v>
      </c>
      <c r="AV51" s="514">
        <f>STRCHECKDATE(V54:AT54)</f>
      </c>
      <c r="AW51" s="503"/>
      <c r="AX51" s="503" t="str">
        <f>IF(T51="","",T51)</f>
        <v/>
      </c>
      <c r="AY51" s="503"/>
      <c r="AZ51" s="503"/>
      <c r="BA51" s="1158">
        <v>21</v>
      </c>
    </row>
    <row customHeight="1" ht="11.549999999999999">
      <c r="A52" s="1366" t="s">
        <v>201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201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201</v>
      </c>
      <c r="B54" s="1366" t="s">
        <v>202</v>
      </c>
      <c r="C54" s="1366" t="s">
        <v>203</v>
      </c>
      <c r="D54" s="1366" t="s">
        <v>204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201</v>
      </c>
      <c r="B55" s="1366" t="s">
        <v>202</v>
      </c>
      <c r="C55" s="1366" t="s">
        <v>203</v>
      </c>
      <c r="D55" s="1366" t="s">
        <v>204</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201</v>
      </c>
      <c r="B56" s="1346" t="s">
        <v>202</v>
      </c>
      <c r="C56" s="1346" t="s">
        <v>203</v>
      </c>
      <c r="D56" s="1346" t="s">
        <v>204</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201</v>
      </c>
      <c r="B57" s="1346" t="s">
        <v>202</v>
      </c>
      <c r="C57" s="1346" t="s">
        <v>203</v>
      </c>
      <c r="D57" s="1346" t="s">
        <v>204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201</v>
      </c>
      <c r="B58" s="1346" t="s">
        <v>202</v>
      </c>
      <c r="C58" s="1346" t="s">
        <v>203</v>
      </c>
      <c r="D58" s="1317"/>
      <c r="E58" s="2262"/>
      <c r="F58" s="2262"/>
      <c r="G58" s="2261"/>
      <c r="H58" s="1317"/>
      <c r="I58" s="1317"/>
      <c r="J58" s="1317"/>
      <c r="K58" s="1317"/>
      <c r="L58" s="1342"/>
      <c r="M58" s="1318"/>
      <c r="N58" s="1318"/>
      <c r="P58" s="1319"/>
      <c r="Q58" s="1320"/>
      <c r="R58" s="1319"/>
      <c r="S58" s="1325"/>
      <c r="T58" s="1328" t="s">
        <v>419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201</v>
      </c>
      <c r="B59" s="1346" t="s">
        <v>202</v>
      </c>
      <c r="C59" s="1317"/>
      <c r="D59" s="1317"/>
      <c r="E59" s="2262"/>
      <c r="F59" s="2261"/>
      <c r="G59" s="1317"/>
      <c r="H59" s="1317"/>
      <c r="I59" s="1317"/>
      <c r="J59" s="1317"/>
      <c r="K59" s="1317"/>
      <c r="L59" s="1342"/>
      <c r="M59" s="1324"/>
      <c r="N59" s="1324"/>
      <c r="P59" s="1319"/>
      <c r="Q59" s="1320"/>
      <c r="R59" s="1319"/>
      <c r="S59" s="1325"/>
      <c r="T59" s="1328" t="s">
        <v>271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201</v>
      </c>
      <c r="B60" s="1346"/>
      <c r="C60" s="1346"/>
      <c r="D60" s="1346"/>
      <c r="E60" s="2262"/>
      <c r="F60" s="1346"/>
      <c r="G60" s="1346"/>
      <c r="H60" s="1346"/>
      <c r="I60" s="1346"/>
      <c r="J60" s="1346"/>
      <c r="K60" s="1346"/>
      <c r="L60" s="1349"/>
      <c r="M60" s="1324"/>
      <c r="N60" s="1324"/>
      <c r="O60" s="521"/>
      <c r="P60" s="383"/>
      <c r="Q60" s="1347"/>
      <c r="R60" s="383"/>
      <c r="S60" s="1325"/>
      <c r="T60" s="1328" t="s">
        <v>272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201</v>
      </c>
      <c r="B61" s="1346"/>
      <c r="C61" s="1346"/>
      <c r="D61" s="1346"/>
      <c r="E61" s="2261"/>
      <c r="F61" s="1346"/>
      <c r="G61" s="1346"/>
      <c r="H61" s="1346"/>
      <c r="I61" s="1346"/>
      <c r="J61" s="1346"/>
      <c r="K61" s="1346"/>
      <c r="L61" s="1349"/>
      <c r="M61" s="1324"/>
      <c r="N61" s="1324"/>
      <c r="O61" s="521"/>
      <c r="P61" s="383"/>
      <c r="Q61" s="1347"/>
      <c r="R61" s="383"/>
      <c r="S61" s="1325"/>
      <c r="T61" s="1328" t="s">
        <v>272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9EB22-B7C6-1223-F67B-0.EFE91D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5.699999999999996">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227</v>
      </c>
      <c r="B43" s="1366" t="s">
        <v>228</v>
      </c>
      <c r="C43" s="1366" t="s">
        <v>229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497</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227</v>
      </c>
      <c r="B46" s="1366" t="s">
        <v>228</v>
      </c>
      <c r="C46" s="1366" t="s">
        <v>229</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227</v>
      </c>
      <c r="B48" s="1366" t="s">
        <v>228</v>
      </c>
      <c r="C48" s="1366" t="s">
        <v>229</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497</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62"/>
      <c r="F51" s="2261"/>
      <c r="G51" s="1317"/>
      <c r="H51" s="1317"/>
      <c r="I51" s="1317"/>
      <c r="J51" s="1317"/>
      <c r="K51" s="1317"/>
      <c r="L51" s="1429"/>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6BC0A-7EE9-0AAC-8528-0.4C5E94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498</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232</v>
      </c>
      <c r="B46" s="1366" t="s">
        <v>233</v>
      </c>
      <c r="C46" s="1366" t="s">
        <v>234</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498</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61"/>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B7F6-7145-EBF8-07FF-0.F8EF4B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499</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237</v>
      </c>
      <c r="B46" s="1366" t="s">
        <v>238</v>
      </c>
      <c r="C46" s="1366" t="s">
        <v>239</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499</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1675-42C5-2EFE-0559-0.4F03AD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500</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242</v>
      </c>
      <c r="B46" s="1366" t="s">
        <v>243</v>
      </c>
      <c r="C46" s="1366" t="s">
        <v>244</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500</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6F70C-426E-C1CB-3579-0.74E3840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271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272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45773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1412</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45773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1412</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88</v>
      </c>
      <c r="T37" s="2212" t="s">
        <v>501</v>
      </c>
      <c r="U37" s="340"/>
      <c r="V37" s="2278"/>
      <c r="W37" s="2278"/>
      <c r="X37" s="2278"/>
      <c r="Y37" s="2278"/>
      <c r="Z37" s="2278"/>
      <c r="AA37" s="2212" t="s">
        <v>433</v>
      </c>
      <c r="AB37" s="2211" t="s">
        <v>502</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139</v>
      </c>
      <c r="C40" s="1269" t="s">
        <v>140</v>
      </c>
      <c r="D40" s="1269" t="s">
        <v>141</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102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207</v>
      </c>
      <c r="B43" s="1270" t="s">
        <v>208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207</v>
      </c>
      <c r="B44" s="1270" t="s">
        <v>208</v>
      </c>
      <c r="C44" s="1270" t="s">
        <v>209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207</v>
      </c>
      <c r="B45" s="1270" t="s">
        <v>208</v>
      </c>
      <c r="C45" s="1270" t="s">
        <v>209</v>
      </c>
      <c r="D45" s="1270" t="s">
        <v>210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207</v>
      </c>
      <c r="B46" s="1378" t="s">
        <v>208</v>
      </c>
      <c r="C46" s="1378" t="s">
        <v>209</v>
      </c>
      <c r="D46" s="1378" t="s">
        <v>210</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207</v>
      </c>
      <c r="B47" s="1378" t="s">
        <v>208</v>
      </c>
      <c r="C47" s="1378" t="s">
        <v>209</v>
      </c>
      <c r="D47" s="1378" t="s">
        <v>210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207</v>
      </c>
      <c r="B48" s="1270" t="s">
        <v>208</v>
      </c>
      <c r="C48" s="1270" t="s">
        <v>209</v>
      </c>
      <c r="D48" s="1270" t="s">
        <v>210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482</v>
      </c>
      <c r="AL48" s="1639">
        <f>STRCHECKDATE(#REF!)</f>
      </c>
      <c r="AM48" s="1627"/>
      <c r="AN48" s="1627" t="str">
        <f>IF(T48="","",T48)</f>
        <v/>
      </c>
      <c r="AO48" s="1627"/>
      <c r="AP48" s="1627"/>
      <c r="AQ48" s="1634">
        <v>21</v>
      </c>
    </row>
    <row customHeight="1" ht="11.549999999999999">
      <c r="A49" s="1270" t="s">
        <v>207</v>
      </c>
      <c r="B49" s="1270" t="s">
        <v>208</v>
      </c>
      <c r="C49" s="1270" t="s">
        <v>209</v>
      </c>
      <c r="D49" s="1270" t="s">
        <v>210</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207</v>
      </c>
      <c r="B50" s="1378" t="s">
        <v>208</v>
      </c>
      <c r="C50" s="1378" t="s">
        <v>209</v>
      </c>
      <c r="D50" s="1378" t="s">
        <v>210</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207</v>
      </c>
      <c r="B51" s="1378" t="s">
        <v>208</v>
      </c>
      <c r="C51" s="1378" t="s">
        <v>209</v>
      </c>
      <c r="D51" s="1378" t="s">
        <v>210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207</v>
      </c>
      <c r="B52" s="1378" t="s">
        <v>208</v>
      </c>
      <c r="C52" s="1378" t="s">
        <v>209</v>
      </c>
      <c r="D52" s="1377"/>
      <c r="E52" s="2293"/>
      <c r="F52" s="2293"/>
      <c r="G52" s="2292"/>
      <c r="H52" s="1377"/>
      <c r="I52" s="1377"/>
      <c r="J52" s="1377"/>
      <c r="K52" s="1377"/>
      <c r="L52" s="1380"/>
      <c r="M52" s="1381"/>
      <c r="N52" s="1381"/>
      <c r="O52" s="35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207</v>
      </c>
      <c r="B53" s="1378" t="s">
        <v>208</v>
      </c>
      <c r="C53" s="1377"/>
      <c r="D53" s="1377"/>
      <c r="E53" s="2293"/>
      <c r="F53" s="2292"/>
      <c r="G53" s="1377"/>
      <c r="H53" s="1377"/>
      <c r="I53" s="1377"/>
      <c r="J53" s="1377"/>
      <c r="K53" s="1377"/>
      <c r="L53" s="1380"/>
      <c r="M53" s="1382"/>
      <c r="N53" s="1382"/>
      <c r="O53" s="354"/>
      <c r="P53" s="1319"/>
      <c r="Q53" s="1320"/>
      <c r="R53" s="1319"/>
      <c r="S53" s="1325"/>
      <c r="T53" s="1328" t="s">
        <v>271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207</v>
      </c>
      <c r="B54" s="1378"/>
      <c r="C54" s="1378"/>
      <c r="D54" s="1378"/>
      <c r="E54" s="2293"/>
      <c r="F54" s="1378"/>
      <c r="G54" s="1378"/>
      <c r="H54" s="1378"/>
      <c r="I54" s="1378"/>
      <c r="J54" s="1378"/>
      <c r="K54" s="1378"/>
      <c r="L54" s="1384"/>
      <c r="M54" s="1382"/>
      <c r="N54" s="1382"/>
      <c r="O54" s="354"/>
      <c r="P54" s="383"/>
      <c r="Q54" s="1347"/>
      <c r="R54" s="383"/>
      <c r="S54" s="1325"/>
      <c r="T54" s="1328" t="s">
        <v>272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207</v>
      </c>
      <c r="B55" s="1378"/>
      <c r="C55" s="1378"/>
      <c r="D55" s="1378"/>
      <c r="E55" s="2292"/>
      <c r="F55" s="1378"/>
      <c r="G55" s="1378"/>
      <c r="H55" s="1378"/>
      <c r="I55" s="1378"/>
      <c r="J55" s="1378"/>
      <c r="K55" s="1378"/>
      <c r="L55" s="1384"/>
      <c r="M55" s="1382"/>
      <c r="N55" s="1382"/>
      <c r="O55" s="354"/>
      <c r="P55" s="383"/>
      <c r="Q55" s="1347"/>
      <c r="R55" s="383"/>
      <c r="S55" s="1325"/>
      <c r="T55" s="1328" t="s">
        <v>272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273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8F636-364F-1A4E-E133-0.5FF6D3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45773</v>
      </c>
      <c r="W32" s="2267"/>
      <c r="X32" s="2267"/>
      <c r="Y32" s="2267"/>
      <c r="Z32" s="2267"/>
      <c r="AA32" s="2267"/>
      <c r="AB32" s="2267"/>
      <c r="AC32" s="329"/>
      <c r="AD32" s="2267" t="str">
        <f>IF(TITLE_DATE_PR_CHANGE="",IF(TITLE_DATE_PR="","",TITLE_DATE_PR),TITLE_DATE_PR_CHANGE)</f>
        <v>45773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1412</v>
      </c>
      <c r="W33" s="2254"/>
      <c r="X33" s="2254"/>
      <c r="Y33" s="2254"/>
      <c r="Z33" s="2254"/>
      <c r="AA33" s="2254"/>
      <c r="AB33" s="2254"/>
      <c r="AC33" s="329"/>
      <c r="AD33" s="2254" t="str">
        <f>IF(TITLE_NUMBER_PR_CHANGE="",IF(TITLE_NUMBER_PR="","",TITLE_NUMBER_PR),TITLE_NUMBER_PR_CHANGE)</f>
        <v>1412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45773</v>
      </c>
      <c r="W36" s="2267"/>
      <c r="X36" s="2267"/>
      <c r="Y36" s="2267"/>
      <c r="Z36" s="2267"/>
      <c r="AA36" s="2267"/>
      <c r="AB36" s="2267"/>
      <c r="AC36" s="329"/>
      <c r="AD36" s="2267" t="str">
        <f>IF(TITLE_DATE_PR_CHANGE="",IF(TITLE_DATE_PR="","",TITLE_DATE_PR),TITLE_DATE_PR_CHANGE)</f>
        <v>45773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1412</v>
      </c>
      <c r="W37" s="2254"/>
      <c r="X37" s="2254"/>
      <c r="Y37" s="2254"/>
      <c r="Z37" s="2254"/>
      <c r="AA37" s="2254"/>
      <c r="AB37" s="2254"/>
      <c r="AC37" s="329"/>
      <c r="AD37" s="2254" t="str">
        <f>IF(TITLE_NUMBER_PR_CHANGE="",IF(TITLE_NUMBER_PR="","",TITLE_NUMBER_PR),TITLE_NUMBER_PR_CHANGE)</f>
        <v>1412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509</v>
      </c>
      <c r="U41" s="304"/>
      <c r="V41" s="2277" t="s">
        <v>432</v>
      </c>
      <c r="W41" s="2278"/>
      <c r="X41" s="2278"/>
      <c r="Y41" s="2278"/>
      <c r="Z41" s="2278"/>
      <c r="AA41" s="2278"/>
      <c r="AB41" s="2279"/>
      <c r="AC41" s="2280" t="s">
        <v>433</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247</v>
      </c>
      <c r="B47" s="1366" t="s">
        <v>248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247</v>
      </c>
      <c r="B48" s="1366" t="s">
        <v>248</v>
      </c>
      <c r="C48" s="1366" t="s">
        <v>249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247</v>
      </c>
      <c r="B49" s="1346" t="s">
        <v>248</v>
      </c>
      <c r="C49" s="1346" t="s">
        <v>249</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247</v>
      </c>
      <c r="B50" s="1346" t="s">
        <v>248</v>
      </c>
      <c r="C50" s="1346" t="s">
        <v>249</v>
      </c>
      <c r="D50" s="1346" t="s">
        <v>517</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247</v>
      </c>
      <c r="B51" s="1346" t="s">
        <v>248</v>
      </c>
      <c r="C51" s="1346" t="s">
        <v>249</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247</v>
      </c>
      <c r="B52" s="1366" t="s">
        <v>248</v>
      </c>
      <c r="C52" s="1366" t="s">
        <v>249</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247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247</v>
      </c>
      <c r="B56" s="1366" t="s">
        <v>248</v>
      </c>
      <c r="C56" s="1366" t="s">
        <v>249</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247</v>
      </c>
      <c r="B57" s="1366" t="s">
        <v>248</v>
      </c>
      <c r="C57" s="1366" t="s">
        <v>249</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247</v>
      </c>
      <c r="B58" s="1346" t="s">
        <v>248</v>
      </c>
      <c r="C58" s="1346" t="s">
        <v>249</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247</v>
      </c>
      <c r="B59" s="1346" t="s">
        <v>248</v>
      </c>
      <c r="C59" s="1346" t="s">
        <v>249</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247</v>
      </c>
      <c r="B60" s="1346" t="s">
        <v>248</v>
      </c>
      <c r="C60" s="1346" t="s">
        <v>249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247</v>
      </c>
      <c r="B61" s="1346" t="s">
        <v>248</v>
      </c>
      <c r="C61" s="1317"/>
      <c r="D61" s="1317"/>
      <c r="E61" s="2262"/>
      <c r="F61" s="2261"/>
      <c r="G61" s="1317"/>
      <c r="H61" s="1317"/>
      <c r="I61" s="1317"/>
      <c r="J61" s="1317"/>
      <c r="K61" s="1317"/>
      <c r="L61" s="1467"/>
      <c r="M61" s="1324"/>
      <c r="N61" s="1324"/>
      <c r="P61" s="1319"/>
      <c r="Q61" s="1320"/>
      <c r="R61" s="1319"/>
      <c r="S61" s="1325"/>
      <c r="T61" s="1328" t="s">
        <v>271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247</v>
      </c>
      <c r="B62" s="1346"/>
      <c r="C62" s="1346"/>
      <c r="D62" s="1346"/>
      <c r="E62" s="2261"/>
      <c r="F62" s="1346"/>
      <c r="G62" s="1346"/>
      <c r="H62" s="1346"/>
      <c r="I62" s="1346"/>
      <c r="J62" s="1346"/>
      <c r="K62" s="1346"/>
      <c r="L62" s="1349"/>
      <c r="M62" s="1324"/>
      <c r="N62" s="1324"/>
      <c r="O62" s="521"/>
      <c r="P62" s="383"/>
      <c r="Q62" s="1347"/>
      <c r="R62" s="383"/>
      <c r="S62" s="1325"/>
      <c r="T62" s="1328" t="s">
        <v>272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38718-0035-1081-C75A-0.1EA98CCE}" mc:Ignorable="x14ac xr xr2 xr3">
  <sheetPr>
    <tabColor theme="6" tint="0.4"/>
  </sheetPr>
  <dimension ref="A1:BZ58"/>
  <sheetViews>
    <sheetView topLeftCell="A1" showGridLines="0" zoomScale="90" workbookViewId="0">
      <selection activeCell="BL46" sqref="BL4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0" customWidth="1"/>
    <col min="32" max="32" style="1638" width="11.00390625" customWidth="1"/>
    <col min="33" max="33" style="1638" width="3.7109375" customWidth="1"/>
    <col min="34" max="34" style="1638" width="11.00390625" customWidth="1"/>
    <col min="35" max="35" style="1638" width="8.57421875" customWidth="1"/>
    <col min="37" max="38" style="67" width="0" customWidth="1"/>
    <col min="44" max="45" style="67" width="0" customWidth="1"/>
    <col min="51" max="52" style="67" width="0" customWidth="1"/>
    <col min="58" max="59" style="67" width="0" customWidth="1"/>
    <col min="65" max="66" style="67" width="0" customWidth="1"/>
    <col min="70" max="70" style="67" width="10.57421875" hidden="1"/>
    <col min="71" max="71" style="1638" width="4.00390625" customWidth="1"/>
    <col min="72" max="72" style="1638" width="115.00390625" customWidth="1"/>
    <col min="73" max="77" style="1645" width="10.00390625" customWidth="1"/>
    <col min="78" max="78" style="1638" width="10.57421875" hidden="1"/>
  </cols>
  <sheetData>
    <row customHeight="1" ht="22.5" hidden="1">
      <c r="X1" s="330"/>
      <c r="Y1" s="330"/>
      <c r="AE1" s="330"/>
      <c r="AF1" s="330"/>
      <c r="AJ1" s="1638"/>
      <c r="AK1" s="2652"/>
      <c r="AL1" s="2652"/>
      <c r="AM1" s="1638"/>
      <c r="AN1" s="1638"/>
      <c r="AO1" s="1638"/>
      <c r="AP1" s="1638"/>
      <c r="AQ1" s="1638"/>
      <c r="AR1" s="2652"/>
      <c r="AS1" s="2652"/>
      <c r="AT1" s="1638"/>
      <c r="AU1" s="1638"/>
      <c r="AV1" s="1638"/>
      <c r="AW1" s="1638"/>
      <c r="AX1" s="1638"/>
      <c r="AY1" s="2652"/>
      <c r="AZ1" s="2652"/>
      <c r="BA1" s="1638"/>
      <c r="BB1" s="1638"/>
      <c r="BC1" s="1638"/>
      <c r="BD1" s="1638"/>
      <c r="BE1" s="1638"/>
      <c r="BF1" s="2652"/>
      <c r="BG1" s="2652"/>
      <c r="BH1" s="1638"/>
      <c r="BI1" s="1638"/>
      <c r="BJ1" s="1638"/>
      <c r="BK1" s="1638"/>
      <c r="BL1" s="1638"/>
      <c r="BM1" s="2652"/>
      <c r="BN1" s="2652"/>
      <c r="BO1" s="1638"/>
      <c r="BP1" s="1638"/>
      <c r="BQ1" s="1638"/>
      <c r="BR1" s="2652"/>
      <c r="BZ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653"/>
      <c r="AL2" s="2653"/>
      <c r="AM2" s="2246"/>
      <c r="AN2" s="2246"/>
      <c r="AO2" s="2246"/>
      <c r="AP2" s="2247"/>
      <c r="AQ2" s="2245"/>
      <c r="AR2" s="2653"/>
      <c r="AS2" s="2653"/>
      <c r="AT2" s="2246"/>
      <c r="AU2" s="2246"/>
      <c r="AV2" s="2246"/>
      <c r="AW2" s="2247"/>
      <c r="AX2" s="2245"/>
      <c r="AY2" s="2653"/>
      <c r="AZ2" s="2653"/>
      <c r="BA2" s="2246"/>
      <c r="BB2" s="2246"/>
      <c r="BC2" s="2246"/>
      <c r="BD2" s="2247"/>
      <c r="BE2" s="2245"/>
      <c r="BF2" s="2653"/>
      <c r="BG2" s="2653"/>
      <c r="BH2" s="2246"/>
      <c r="BI2" s="2246"/>
      <c r="BJ2" s="2246"/>
      <c r="BK2" s="2247"/>
      <c r="BL2" s="2245"/>
      <c r="BM2" s="2653"/>
      <c r="BN2" s="2653"/>
      <c r="BO2" s="2246"/>
      <c r="BP2" s="2246"/>
      <c r="BQ2" s="2246"/>
      <c r="BR2" s="2654"/>
      <c r="BS2" s="2247"/>
      <c r="BT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3"/>
      <c r="BW2" s="503" t="str">
        <f>IF(T2="","",T2)</f>
        <v>Наименование тарифа</v>
      </c>
      <c r="BX2" s="503"/>
      <c r="BY2" s="503"/>
      <c r="BZ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5"/>
      <c r="AK3" s="2653"/>
      <c r="AL3" s="2653"/>
      <c r="AM3" s="2246"/>
      <c r="AN3" s="2246"/>
      <c r="AO3" s="2246"/>
      <c r="AP3" s="2247"/>
      <c r="AQ3" s="2245"/>
      <c r="AR3" s="2653"/>
      <c r="AS3" s="2653"/>
      <c r="AT3" s="2246"/>
      <c r="AU3" s="2246"/>
      <c r="AV3" s="2246"/>
      <c r="AW3" s="2247"/>
      <c r="AX3" s="2245"/>
      <c r="AY3" s="2653"/>
      <c r="AZ3" s="2653"/>
      <c r="BA3" s="2246"/>
      <c r="BB3" s="2246"/>
      <c r="BC3" s="2246"/>
      <c r="BD3" s="2247"/>
      <c r="BE3" s="2245"/>
      <c r="BF3" s="2653"/>
      <c r="BG3" s="2653"/>
      <c r="BH3" s="2246"/>
      <c r="BI3" s="2246"/>
      <c r="BJ3" s="2246"/>
      <c r="BK3" s="2247"/>
      <c r="BL3" s="2245"/>
      <c r="BM3" s="2653"/>
      <c r="BN3" s="2653"/>
      <c r="BO3" s="2246"/>
      <c r="BP3" s="2246"/>
      <c r="BQ3" s="2246"/>
      <c r="BR3" s="2654"/>
      <c r="BS3" s="2247"/>
      <c r="BT3" s="1261" t="s">
        <v>403</v>
      </c>
      <c r="BV3" s="503"/>
      <c r="BW3" s="503" t="str">
        <f>IF(T3="","",T3)</f>
        <v>Территория действия тарифа</v>
      </c>
      <c r="BX3" s="503"/>
      <c r="BY3" s="503"/>
      <c r="BZ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5"/>
      <c r="AK4" s="2653"/>
      <c r="AL4" s="2653"/>
      <c r="AM4" s="2246"/>
      <c r="AN4" s="2246"/>
      <c r="AO4" s="2246"/>
      <c r="AP4" s="2247"/>
      <c r="AQ4" s="2245"/>
      <c r="AR4" s="2653"/>
      <c r="AS4" s="2653"/>
      <c r="AT4" s="2246"/>
      <c r="AU4" s="2246"/>
      <c r="AV4" s="2246"/>
      <c r="AW4" s="2247"/>
      <c r="AX4" s="2245"/>
      <c r="AY4" s="2653"/>
      <c r="AZ4" s="2653"/>
      <c r="BA4" s="2246"/>
      <c r="BB4" s="2246"/>
      <c r="BC4" s="2246"/>
      <c r="BD4" s="2247"/>
      <c r="BE4" s="2245"/>
      <c r="BF4" s="2653"/>
      <c r="BG4" s="2653"/>
      <c r="BH4" s="2246"/>
      <c r="BI4" s="2246"/>
      <c r="BJ4" s="2246"/>
      <c r="BK4" s="2247"/>
      <c r="BL4" s="2245"/>
      <c r="BM4" s="2653"/>
      <c r="BN4" s="2653"/>
      <c r="BO4" s="2246"/>
      <c r="BP4" s="2246"/>
      <c r="BQ4" s="2246"/>
      <c r="BR4" s="2654"/>
      <c r="BS4" s="2247"/>
      <c r="BT4" s="1261" t="s">
        <v>519</v>
      </c>
      <c r="BV4" s="503"/>
      <c r="BW4" s="503" t="str">
        <f>IF(T4="","",T4)</f>
        <v>Наименование централизованной системы водоотведения</v>
      </c>
      <c r="BX4" s="503"/>
      <c r="BY4" s="503"/>
      <c r="BZ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3"/>
      <c r="AK5" s="2655"/>
      <c r="AL5" s="2655"/>
      <c r="AM5" s="2354"/>
      <c r="AN5" s="2354"/>
      <c r="AO5" s="2354"/>
      <c r="AP5" s="2355"/>
      <c r="AQ5" s="2353"/>
      <c r="AR5" s="2655"/>
      <c r="AS5" s="2655"/>
      <c r="AT5" s="2354"/>
      <c r="AU5" s="2354"/>
      <c r="AV5" s="2354"/>
      <c r="AW5" s="2355"/>
      <c r="AX5" s="2353"/>
      <c r="AY5" s="2655"/>
      <c r="AZ5" s="2655"/>
      <c r="BA5" s="2354"/>
      <c r="BB5" s="2354"/>
      <c r="BC5" s="2354"/>
      <c r="BD5" s="2355"/>
      <c r="BE5" s="2353"/>
      <c r="BF5" s="2655"/>
      <c r="BG5" s="2655"/>
      <c r="BH5" s="2354"/>
      <c r="BI5" s="2354"/>
      <c r="BJ5" s="2354"/>
      <c r="BK5" s="2355"/>
      <c r="BL5" s="2353"/>
      <c r="BM5" s="2655"/>
      <c r="BN5" s="2655"/>
      <c r="BO5" s="2354"/>
      <c r="BP5" s="2354"/>
      <c r="BQ5" s="2354"/>
      <c r="BR5" s="2656"/>
      <c r="BS5" s="2358"/>
      <c r="BT5" s="1261" t="s">
        <v>486</v>
      </c>
      <c r="BV5" s="503"/>
      <c r="BW5" s="503" t="str">
        <f>IF(T5="","",T5)</f>
        <v>Наименование признака дифференциации</v>
      </c>
      <c r="BX5" s="503"/>
      <c r="BY5" s="503"/>
      <c r="BZ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48"/>
      <c r="AK6" s="2657"/>
      <c r="AL6" s="2657"/>
      <c r="AM6" s="2249"/>
      <c r="AN6" s="2249"/>
      <c r="AO6" s="2249"/>
      <c r="AP6" s="2250"/>
      <c r="AQ6" s="2248"/>
      <c r="AR6" s="2657"/>
      <c r="AS6" s="2657"/>
      <c r="AT6" s="2249"/>
      <c r="AU6" s="2249"/>
      <c r="AV6" s="2249"/>
      <c r="AW6" s="2250"/>
      <c r="AX6" s="2248"/>
      <c r="AY6" s="2657"/>
      <c r="AZ6" s="2657"/>
      <c r="BA6" s="2249"/>
      <c r="BB6" s="2249"/>
      <c r="BC6" s="2249"/>
      <c r="BD6" s="2250"/>
      <c r="BE6" s="2248"/>
      <c r="BF6" s="2657"/>
      <c r="BG6" s="2657"/>
      <c r="BH6" s="2249"/>
      <c r="BI6" s="2249"/>
      <c r="BJ6" s="2249"/>
      <c r="BK6" s="2250"/>
      <c r="BL6" s="2248"/>
      <c r="BM6" s="2657"/>
      <c r="BN6" s="2657"/>
      <c r="BO6" s="2249"/>
      <c r="BP6" s="2249"/>
      <c r="BQ6" s="2249"/>
      <c r="BR6" s="2658"/>
      <c r="BS6" s="2250"/>
      <c r="BT6" s="1310" t="s">
        <v>487</v>
      </c>
      <c r="BV6" s="503"/>
      <c r="BW6" s="503" t="str">
        <f>IF(T6="","",T6)</f>
        <v>Группа потребителей</v>
      </c>
      <c r="BX6" s="503"/>
      <c r="BY6" s="503"/>
      <c r="BZ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754"/>
      <c r="AK7" s="2659"/>
      <c r="AL7" s="2660"/>
      <c r="AM7" s="2605"/>
      <c r="AN7" s="2110" t="s">
        <v>66</v>
      </c>
      <c r="AO7" s="2605"/>
      <c r="AP7" s="2110" t="s">
        <v>66</v>
      </c>
      <c r="AQ7" s="754"/>
      <c r="AR7" s="2659"/>
      <c r="AS7" s="2660"/>
      <c r="AT7" s="2605"/>
      <c r="AU7" s="2110" t="s">
        <v>66</v>
      </c>
      <c r="AV7" s="2605"/>
      <c r="AW7" s="2110" t="s">
        <v>66</v>
      </c>
      <c r="AX7" s="754"/>
      <c r="AY7" s="2659"/>
      <c r="AZ7" s="2660"/>
      <c r="BA7" s="2605"/>
      <c r="BB7" s="2110" t="s">
        <v>66</v>
      </c>
      <c r="BC7" s="2605"/>
      <c r="BD7" s="2110" t="s">
        <v>66</v>
      </c>
      <c r="BE7" s="754"/>
      <c r="BF7" s="2659"/>
      <c r="BG7" s="2660"/>
      <c r="BH7" s="2605"/>
      <c r="BI7" s="2110" t="s">
        <v>66</v>
      </c>
      <c r="BJ7" s="2605"/>
      <c r="BK7" s="2110" t="s">
        <v>66</v>
      </c>
      <c r="BL7" s="754"/>
      <c r="BM7" s="2659"/>
      <c r="BN7" s="2660"/>
      <c r="BO7" s="2605"/>
      <c r="BP7" s="2110" t="s">
        <v>66</v>
      </c>
      <c r="BQ7" s="2605"/>
      <c r="BR7" s="2661" t="s">
        <v>66</v>
      </c>
      <c r="BS7" s="1441"/>
      <c r="BT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4">
        <f>STRCHECKDATE(V8:BS8)</f>
      </c>
      <c r="BV7" s="503"/>
      <c r="BW7" s="503" t="str">
        <f>IF(T7="","",T7)</f>
        <v/>
      </c>
      <c r="BX7" s="503"/>
      <c r="BY7" s="503"/>
      <c r="BZ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328"/>
      <c r="AK8" s="2662"/>
      <c r="AL8" s="2663" t="str">
        <f>AM7&amp;"-"&amp;AO7</f>
        <v>-</v>
      </c>
      <c r="AM8" s="2312"/>
      <c r="AN8" s="2110"/>
      <c r="AO8" s="2312"/>
      <c r="AP8" s="2110"/>
      <c r="AQ8" s="328"/>
      <c r="AR8" s="2662"/>
      <c r="AS8" s="331" t="str">
        <f>AT7&amp;"-"&amp;AV7</f>
        <v>-</v>
      </c>
      <c r="AT8" s="2312"/>
      <c r="AU8" s="2110"/>
      <c r="AV8" s="2312"/>
      <c r="AW8" s="2110"/>
      <c r="AX8" s="328"/>
      <c r="AY8" s="2662"/>
      <c r="AZ8" s="331" t="str">
        <f>BA7&amp;"-"&amp;BC7</f>
        <v>-</v>
      </c>
      <c r="BA8" s="2312"/>
      <c r="BB8" s="2110"/>
      <c r="BC8" s="2312"/>
      <c r="BD8" s="2110"/>
      <c r="BE8" s="328"/>
      <c r="BF8" s="2662"/>
      <c r="BG8" s="331" t="str">
        <f>BH7&amp;"-"&amp;BJ7</f>
        <v>-</v>
      </c>
      <c r="BH8" s="2312"/>
      <c r="BI8" s="2110"/>
      <c r="BJ8" s="2312"/>
      <c r="BK8" s="2110"/>
      <c r="BL8" s="328"/>
      <c r="BM8" s="2662"/>
      <c r="BN8" s="331" t="str">
        <f>BO7&amp;"-"&amp;BQ7</f>
        <v>-</v>
      </c>
      <c r="BO8" s="2312"/>
      <c r="BP8" s="2110"/>
      <c r="BQ8" s="2312"/>
      <c r="BR8" s="2110"/>
      <c r="BS8" s="1442"/>
      <c r="BT8" s="2352"/>
      <c r="BV8" s="503"/>
      <c r="BW8" s="503" t="str">
        <f>IF(T8="","",T8)</f>
        <v/>
      </c>
      <c r="BX8" s="503"/>
      <c r="BY8" s="503"/>
      <c r="BZ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2646"/>
      <c r="AK9" s="2664"/>
      <c r="AL9" s="2664"/>
      <c r="AM9" s="2646"/>
      <c r="AN9" s="2646"/>
      <c r="AO9" s="2646"/>
      <c r="AP9" s="2646"/>
      <c r="AQ9" s="2646"/>
      <c r="AR9" s="2664"/>
      <c r="AS9" s="2664"/>
      <c r="AT9" s="2646"/>
      <c r="AU9" s="2646"/>
      <c r="AV9" s="2646"/>
      <c r="AW9" s="2646"/>
      <c r="AX9" s="2646"/>
      <c r="AY9" s="2664"/>
      <c r="AZ9" s="2664"/>
      <c r="BA9" s="2646"/>
      <c r="BB9" s="2646"/>
      <c r="BC9" s="2646"/>
      <c r="BD9" s="2646"/>
      <c r="BE9" s="2646"/>
      <c r="BF9" s="2664"/>
      <c r="BG9" s="2664"/>
      <c r="BH9" s="2646"/>
      <c r="BI9" s="2646"/>
      <c r="BJ9" s="2646"/>
      <c r="BK9" s="2646"/>
      <c r="BL9" s="2646"/>
      <c r="BM9" s="2664"/>
      <c r="BN9" s="2664"/>
      <c r="BO9" s="2646"/>
      <c r="BP9" s="2646"/>
      <c r="BQ9" s="2646"/>
      <c r="BR9" s="2664"/>
      <c r="BS9" s="370"/>
      <c r="BT9" s="1261" t="s">
        <v>489</v>
      </c>
      <c r="BV9" s="503"/>
      <c r="BW9" s="503" t="str">
        <f>IF(T9="","",T9)</f>
        <v>Добавить значение признака дифференциации</v>
      </c>
      <c r="BX9" s="503"/>
      <c r="BY9" s="503"/>
      <c r="BZ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2646"/>
      <c r="AK10" s="2664"/>
      <c r="AL10" s="2664"/>
      <c r="AM10" s="2646"/>
      <c r="AN10" s="2646"/>
      <c r="AO10" s="2646"/>
      <c r="AP10" s="2647"/>
      <c r="AQ10" s="2646"/>
      <c r="AR10" s="2664"/>
      <c r="AS10" s="2664"/>
      <c r="AT10" s="2646"/>
      <c r="AU10" s="2646"/>
      <c r="AV10" s="2646"/>
      <c r="AW10" s="2647"/>
      <c r="AX10" s="2646"/>
      <c r="AY10" s="2664"/>
      <c r="AZ10" s="2664"/>
      <c r="BA10" s="2646"/>
      <c r="BB10" s="2646"/>
      <c r="BC10" s="2646"/>
      <c r="BD10" s="2647"/>
      <c r="BE10" s="2646"/>
      <c r="BF10" s="2664"/>
      <c r="BG10" s="2664"/>
      <c r="BH10" s="2646"/>
      <c r="BI10" s="2646"/>
      <c r="BJ10" s="2646"/>
      <c r="BK10" s="2647"/>
      <c r="BL10" s="2646"/>
      <c r="BM10" s="2664"/>
      <c r="BN10" s="2664"/>
      <c r="BO10" s="2646"/>
      <c r="BP10" s="2646"/>
      <c r="BQ10" s="2646"/>
      <c r="BR10" s="2665"/>
      <c r="BS10" s="370"/>
      <c r="BT10" s="1443"/>
      <c r="BV10" s="503"/>
      <c r="BW10" s="503" t="str">
        <f>IF(T10="","",T10)</f>
        <v>Добавить группу потребителей</v>
      </c>
      <c r="BX10" s="503"/>
      <c r="BY10" s="503"/>
      <c r="BZ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2646"/>
      <c r="AK11" s="2664"/>
      <c r="AL11" s="2664"/>
      <c r="AM11" s="2646"/>
      <c r="AN11" s="2646"/>
      <c r="AO11" s="2646"/>
      <c r="AP11" s="2647"/>
      <c r="AQ11" s="2646"/>
      <c r="AR11" s="2664"/>
      <c r="AS11" s="2664"/>
      <c r="AT11" s="2646"/>
      <c r="AU11" s="2646"/>
      <c r="AV11" s="2646"/>
      <c r="AW11" s="2647"/>
      <c r="AX11" s="2646"/>
      <c r="AY11" s="2664"/>
      <c r="AZ11" s="2664"/>
      <c r="BA11" s="2646"/>
      <c r="BB11" s="2646"/>
      <c r="BC11" s="2646"/>
      <c r="BD11" s="2647"/>
      <c r="BE11" s="2646"/>
      <c r="BF11" s="2664"/>
      <c r="BG11" s="2664"/>
      <c r="BH11" s="2646"/>
      <c r="BI11" s="2646"/>
      <c r="BJ11" s="2646"/>
      <c r="BK11" s="2647"/>
      <c r="BL11" s="2646"/>
      <c r="BM11" s="2664"/>
      <c r="BN11" s="2664"/>
      <c r="BO11" s="2646"/>
      <c r="BP11" s="2646"/>
      <c r="BQ11" s="2646"/>
      <c r="BR11" s="2665"/>
      <c r="BS11" s="370"/>
      <c r="BT11" s="306"/>
      <c r="BV11" s="503"/>
      <c r="BW11" s="503" t="str">
        <f>IF(T11="","",T11)</f>
        <v>Добавить наименование признака дифференциации</v>
      </c>
      <c r="BX11" s="503"/>
      <c r="BY11" s="503"/>
      <c r="BZ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2666"/>
      <c r="AL12" s="2666"/>
      <c r="AM12" s="1327"/>
      <c r="AN12" s="1327"/>
      <c r="AO12" s="1327"/>
      <c r="AP12" s="1327"/>
      <c r="AQ12" s="1327"/>
      <c r="AR12" s="2666"/>
      <c r="AS12" s="2666"/>
      <c r="AT12" s="1327"/>
      <c r="AU12" s="1327"/>
      <c r="AV12" s="1327"/>
      <c r="AW12" s="1327"/>
      <c r="AX12" s="1327"/>
      <c r="AY12" s="2666"/>
      <c r="AZ12" s="2666"/>
      <c r="BA12" s="1327"/>
      <c r="BB12" s="1327"/>
      <c r="BC12" s="1327"/>
      <c r="BD12" s="1327"/>
      <c r="BE12" s="1327"/>
      <c r="BF12" s="2666"/>
      <c r="BG12" s="2666"/>
      <c r="BH12" s="1327"/>
      <c r="BI12" s="1327"/>
      <c r="BJ12" s="1327"/>
      <c r="BK12" s="1327"/>
      <c r="BL12" s="1327"/>
      <c r="BM12" s="2666"/>
      <c r="BN12" s="2666"/>
      <c r="BO12" s="1327"/>
      <c r="BP12" s="1327"/>
      <c r="BQ12" s="1327"/>
      <c r="BR12" s="2666"/>
      <c r="BS12" s="1327"/>
      <c r="BT12" s="1327"/>
      <c r="BV12" s="792"/>
      <c r="BW12" s="792" t="str">
        <f>IF(T12="","",T12)</f>
        <v>Добавить централизованную систему для дифференциации</v>
      </c>
      <c r="BX12" s="792"/>
      <c r="BY12" s="792"/>
      <c r="BZ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2666"/>
      <c r="AL13" s="2666"/>
      <c r="AM13" s="1327"/>
      <c r="AN13" s="1327"/>
      <c r="AO13" s="1327"/>
      <c r="AP13" s="1327"/>
      <c r="AQ13" s="1327"/>
      <c r="AR13" s="2666"/>
      <c r="AS13" s="2666"/>
      <c r="AT13" s="1327"/>
      <c r="AU13" s="1327"/>
      <c r="AV13" s="1327"/>
      <c r="AW13" s="1327"/>
      <c r="AX13" s="1327"/>
      <c r="AY13" s="2666"/>
      <c r="AZ13" s="2666"/>
      <c r="BA13" s="1327"/>
      <c r="BB13" s="1327"/>
      <c r="BC13" s="1327"/>
      <c r="BD13" s="1327"/>
      <c r="BE13" s="1327"/>
      <c r="BF13" s="2666"/>
      <c r="BG13" s="2666"/>
      <c r="BH13" s="1327"/>
      <c r="BI13" s="1327"/>
      <c r="BJ13" s="1327"/>
      <c r="BK13" s="1327"/>
      <c r="BL13" s="1327"/>
      <c r="BM13" s="2666"/>
      <c r="BN13" s="2666"/>
      <c r="BO13" s="1327"/>
      <c r="BP13" s="1327"/>
      <c r="BQ13" s="1327"/>
      <c r="BR13" s="2666"/>
      <c r="BS13" s="1327"/>
      <c r="BT13" s="1327"/>
      <c r="BV13" s="503"/>
      <c r="BW13" s="503" t="str">
        <f>IF(T13="","",T13)</f>
        <v>Добавить территорию для дифференциации</v>
      </c>
      <c r="BX13" s="503"/>
      <c r="BY13" s="503"/>
      <c r="BZ13" s="514">
        <v>0</v>
      </c>
    </row>
    <row customHeight="1" ht="14.25" hidden="1">
      <c r="AB14" s="330"/>
      <c r="AI14" s="330"/>
      <c r="AJ14" s="1638"/>
      <c r="AK14" s="2652"/>
      <c r="AL14" s="2652"/>
      <c r="AM14" s="1638"/>
      <c r="AN14" s="1638"/>
      <c r="AO14" s="1638"/>
      <c r="AP14" s="1638"/>
      <c r="AQ14" s="1638"/>
      <c r="AR14" s="2652"/>
      <c r="AS14" s="2652"/>
      <c r="AT14" s="1638"/>
      <c r="AU14" s="1638"/>
      <c r="AV14" s="1638"/>
      <c r="AW14" s="1638"/>
      <c r="AX14" s="1638"/>
      <c r="AY14" s="2652"/>
      <c r="AZ14" s="2652"/>
      <c r="BA14" s="1638"/>
      <c r="BB14" s="1638"/>
      <c r="BC14" s="1638"/>
      <c r="BD14" s="1638"/>
      <c r="BE14" s="1638"/>
      <c r="BF14" s="2652"/>
      <c r="BG14" s="2652"/>
      <c r="BH14" s="1638"/>
      <c r="BI14" s="1638"/>
      <c r="BJ14" s="1638"/>
      <c r="BK14" s="1638"/>
      <c r="BL14" s="1638"/>
      <c r="BM14" s="2652"/>
      <c r="BN14" s="2652"/>
      <c r="BO14" s="1638"/>
      <c r="BP14" s="1638"/>
      <c r="BQ14" s="1638"/>
      <c r="BR14" s="2652"/>
      <c r="BZ14" s="1158">
        <v>0</v>
      </c>
    </row>
    <row customHeight="1" ht="14.25" hidden="1">
      <c r="AC15" s="1363"/>
      <c r="AD15" s="1363"/>
      <c r="AE15" s="1364"/>
      <c r="AF15" s="2270"/>
      <c r="AG15" s="2271" t="s">
        <v>66</v>
      </c>
      <c r="AH15" s="2270"/>
      <c r="AI15" s="2271" t="s">
        <v>66</v>
      </c>
      <c r="AJ15" s="1638"/>
      <c r="AK15" s="2652"/>
      <c r="AL15" s="2652"/>
      <c r="AM15" s="1638"/>
      <c r="AN15" s="1638"/>
      <c r="AO15" s="1638"/>
      <c r="AP15" s="1638"/>
      <c r="AQ15" s="1638"/>
      <c r="AR15" s="2652"/>
      <c r="AS15" s="2652"/>
      <c r="AT15" s="1638"/>
      <c r="AU15" s="1638"/>
      <c r="AV15" s="1638"/>
      <c r="AW15" s="1638"/>
      <c r="AX15" s="1638"/>
      <c r="AY15" s="2652"/>
      <c r="AZ15" s="2652"/>
      <c r="BA15" s="1638"/>
      <c r="BB15" s="1638"/>
      <c r="BC15" s="1638"/>
      <c r="BD15" s="1638"/>
      <c r="BE15" s="1638"/>
      <c r="BF15" s="2652"/>
      <c r="BG15" s="2652"/>
      <c r="BH15" s="1638"/>
      <c r="BI15" s="1638"/>
      <c r="BJ15" s="1638"/>
      <c r="BK15" s="1638"/>
      <c r="BL15" s="1638"/>
      <c r="BM15" s="2652"/>
      <c r="BN15" s="2652"/>
      <c r="BO15" s="1638"/>
      <c r="BP15" s="1638"/>
      <c r="BQ15" s="1638"/>
      <c r="BR15" s="2652"/>
      <c r="BZ15" s="1158">
        <v>0</v>
      </c>
    </row>
    <row customHeight="1" ht="14.25" hidden="1">
      <c r="AC16" s="1363"/>
      <c r="AD16" s="1363"/>
      <c r="AE16" s="331" t="str">
        <f>AF15&amp;"-"&amp;AH15</f>
        <v>-</v>
      </c>
      <c r="AF16" s="2271"/>
      <c r="AG16" s="2271"/>
      <c r="AH16" s="2271"/>
      <c r="AI16" s="2271"/>
      <c r="AJ16" s="1638"/>
      <c r="AK16" s="2652"/>
      <c r="AL16" s="2652"/>
      <c r="AM16" s="1638"/>
      <c r="AN16" s="1638"/>
      <c r="AO16" s="1638"/>
      <c r="AP16" s="1638"/>
      <c r="AQ16" s="1638"/>
      <c r="AR16" s="2652"/>
      <c r="AS16" s="2652"/>
      <c r="AT16" s="1638"/>
      <c r="AU16" s="1638"/>
      <c r="AV16" s="1638"/>
      <c r="AW16" s="1638"/>
      <c r="AX16" s="1638"/>
      <c r="AY16" s="2652"/>
      <c r="AZ16" s="2652"/>
      <c r="BA16" s="1638"/>
      <c r="BB16" s="1638"/>
      <c r="BC16" s="1638"/>
      <c r="BD16" s="1638"/>
      <c r="BE16" s="1638"/>
      <c r="BF16" s="2652"/>
      <c r="BG16" s="2652"/>
      <c r="BH16" s="1638"/>
      <c r="BI16" s="1638"/>
      <c r="BJ16" s="1638"/>
      <c r="BK16" s="1638"/>
      <c r="BL16" s="1638"/>
      <c r="BM16" s="2652"/>
      <c r="BN16" s="2652"/>
      <c r="BO16" s="1638"/>
      <c r="BP16" s="1638"/>
      <c r="BQ16" s="1638"/>
      <c r="BR16" s="2652"/>
      <c r="BZ16" s="1158">
        <v>0</v>
      </c>
    </row>
    <row customHeight="1" ht="14.25" hidden="1">
      <c r="AI17" s="330"/>
      <c r="AJ17" s="1638"/>
      <c r="AK17" s="2652"/>
      <c r="AL17" s="2652"/>
      <c r="AM17" s="1638"/>
      <c r="AN17" s="1638"/>
      <c r="AO17" s="1638"/>
      <c r="AP17" s="1638"/>
      <c r="AQ17" s="1638"/>
      <c r="AR17" s="2652"/>
      <c r="AS17" s="2652"/>
      <c r="AT17" s="1638"/>
      <c r="AU17" s="1638"/>
      <c r="AV17" s="1638"/>
      <c r="AW17" s="1638"/>
      <c r="AX17" s="1638"/>
      <c r="AY17" s="2652"/>
      <c r="AZ17" s="2652"/>
      <c r="BA17" s="1638"/>
      <c r="BB17" s="1638"/>
      <c r="BC17" s="1638"/>
      <c r="BD17" s="1638"/>
      <c r="BE17" s="1638"/>
      <c r="BF17" s="2652"/>
      <c r="BG17" s="2652"/>
      <c r="BH17" s="1638"/>
      <c r="BI17" s="1638"/>
      <c r="BJ17" s="1638"/>
      <c r="BK17" s="1638"/>
      <c r="BL17" s="1638"/>
      <c r="BM17" s="2652"/>
      <c r="BN17" s="2652"/>
      <c r="BO17" s="1638"/>
      <c r="BP17" s="1638"/>
      <c r="BQ17" s="1638"/>
      <c r="BR17" s="2652"/>
      <c r="BZ17" s="1158">
        <v>0</v>
      </c>
    </row>
    <row s="1369" customFormat="1" customHeight="1" ht="22.5" hidden="1">
      <c r="L18" s="1481"/>
      <c r="M18" s="1365"/>
      <c r="N18" s="1365"/>
      <c r="O18" s="1370" t="s">
        <v>420</v>
      </c>
      <c r="P18" s="1365"/>
      <c r="Q18" s="1374"/>
      <c r="R18" s="1374"/>
      <c r="S18" s="732"/>
      <c r="Y18" s="1370"/>
      <c r="AA18" s="1370"/>
      <c r="AB18" s="1369"/>
      <c r="AF18" s="1370"/>
      <c r="AH18" s="1370"/>
      <c r="AI18" s="1369"/>
      <c r="AJ18" s="1369"/>
      <c r="AK18" s="2667"/>
      <c r="AL18" s="2667"/>
      <c r="AM18" s="1370"/>
      <c r="AN18" s="1369"/>
      <c r="AO18" s="1370"/>
      <c r="AP18" s="1369"/>
      <c r="AQ18" s="1369"/>
      <c r="AR18" s="2667"/>
      <c r="AS18" s="2667"/>
      <c r="AT18" s="1370"/>
      <c r="AU18" s="1369"/>
      <c r="AV18" s="1370"/>
      <c r="AW18" s="1369"/>
      <c r="AX18" s="1369"/>
      <c r="AY18" s="2667"/>
      <c r="AZ18" s="2667"/>
      <c r="BA18" s="1370"/>
      <c r="BB18" s="1369"/>
      <c r="BC18" s="1370"/>
      <c r="BD18" s="1369"/>
      <c r="BE18" s="1369"/>
      <c r="BF18" s="2667"/>
      <c r="BG18" s="2667"/>
      <c r="BH18" s="1370"/>
      <c r="BI18" s="1369"/>
      <c r="BJ18" s="1370"/>
      <c r="BK18" s="1369"/>
      <c r="BL18" s="1369"/>
      <c r="BM18" s="2667"/>
      <c r="BN18" s="2667"/>
      <c r="BO18" s="1370"/>
      <c r="BP18" s="1369"/>
      <c r="BQ18" s="1370"/>
      <c r="BR18" s="2667"/>
      <c r="BU18" s="514"/>
      <c r="BV18" s="514"/>
      <c r="BW18" s="514"/>
      <c r="BX18" s="514"/>
      <c r="BY18" s="514"/>
      <c r="BZ18" s="1163">
        <v>0</v>
      </c>
    </row>
    <row s="1369" customFormat="1" customHeight="1" ht="14.25" hidden="1">
      <c r="L19" s="1481"/>
      <c r="M19" s="1365"/>
      <c r="N19" s="1365"/>
      <c r="O19" s="1365"/>
      <c r="P19" s="1365"/>
      <c r="Q19" s="1374"/>
      <c r="R19" s="1374"/>
      <c r="S19" s="732"/>
      <c r="AB19" s="1369"/>
      <c r="AI19" s="1369"/>
      <c r="AJ19" s="1369"/>
      <c r="AK19" s="2667"/>
      <c r="AL19" s="2667"/>
      <c r="AM19" s="1369"/>
      <c r="AN19" s="1369"/>
      <c r="AO19" s="1369"/>
      <c r="AP19" s="1369"/>
      <c r="AQ19" s="1369"/>
      <c r="AR19" s="2667"/>
      <c r="AS19" s="2667"/>
      <c r="AT19" s="1369"/>
      <c r="AU19" s="1369"/>
      <c r="AV19" s="1369"/>
      <c r="AW19" s="1369"/>
      <c r="AX19" s="1369"/>
      <c r="AY19" s="2667"/>
      <c r="AZ19" s="2667"/>
      <c r="BA19" s="1369"/>
      <c r="BB19" s="1369"/>
      <c r="BC19" s="1369"/>
      <c r="BD19" s="1369"/>
      <c r="BE19" s="1369"/>
      <c r="BF19" s="2667"/>
      <c r="BG19" s="2667"/>
      <c r="BH19" s="1369"/>
      <c r="BI19" s="1369"/>
      <c r="BJ19" s="1369"/>
      <c r="BK19" s="1369"/>
      <c r="BL19" s="1369"/>
      <c r="BM19" s="2667"/>
      <c r="BN19" s="2667"/>
      <c r="BO19" s="1369"/>
      <c r="BP19" s="1369"/>
      <c r="BQ19" s="1369"/>
      <c r="BR19" s="2667"/>
      <c r="BU19" s="514"/>
      <c r="BV19" s="514"/>
      <c r="BW19" s="514"/>
      <c r="BX19" s="514"/>
      <c r="BY19" s="514"/>
      <c r="BZ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J20" s="1369"/>
      <c r="AK20" s="2667"/>
      <c r="AL20" s="2667"/>
      <c r="AM20" s="1369"/>
      <c r="AN20" s="1373" t="s">
        <v>423</v>
      </c>
      <c r="AO20" s="1369"/>
      <c r="AP20" s="1373" t="s">
        <v>424</v>
      </c>
      <c r="AQ20" s="1369"/>
      <c r="AR20" s="2667"/>
      <c r="AS20" s="2667"/>
      <c r="AT20" s="1369"/>
      <c r="AU20" s="1373" t="s">
        <v>423</v>
      </c>
      <c r="AV20" s="1369"/>
      <c r="AW20" s="1373" t="s">
        <v>424</v>
      </c>
      <c r="AX20" s="1369"/>
      <c r="AY20" s="2667"/>
      <c r="AZ20" s="2667"/>
      <c r="BA20" s="1369"/>
      <c r="BB20" s="1373" t="s">
        <v>423</v>
      </c>
      <c r="BC20" s="1369"/>
      <c r="BD20" s="1373" t="s">
        <v>424</v>
      </c>
      <c r="BE20" s="1369"/>
      <c r="BF20" s="2667"/>
      <c r="BG20" s="2667"/>
      <c r="BH20" s="1369"/>
      <c r="BI20" s="1373" t="s">
        <v>423</v>
      </c>
      <c r="BJ20" s="1369"/>
      <c r="BK20" s="1373" t="s">
        <v>424</v>
      </c>
      <c r="BL20" s="1369"/>
      <c r="BM20" s="2667"/>
      <c r="BN20" s="2667"/>
      <c r="BO20" s="1369"/>
      <c r="BP20" s="1373" t="s">
        <v>423</v>
      </c>
      <c r="BQ20" s="1369"/>
      <c r="BR20" s="2668" t="s">
        <v>424</v>
      </c>
      <c r="BZ20" s="1163">
        <v>0</v>
      </c>
    </row>
    <row customHeight="1" ht="14.25" hidden="1">
      <c r="O21" s="1367"/>
      <c r="AJ21" s="1638"/>
      <c r="AK21" s="2652"/>
      <c r="AL21" s="2652"/>
      <c r="AM21" s="1638"/>
      <c r="AN21" s="1638"/>
      <c r="AO21" s="1638"/>
      <c r="AP21" s="1638"/>
      <c r="AQ21" s="1638"/>
      <c r="AR21" s="2652"/>
      <c r="AS21" s="2652"/>
      <c r="AT21" s="1638"/>
      <c r="AU21" s="1638"/>
      <c r="AV21" s="1638"/>
      <c r="AW21" s="1638"/>
      <c r="AX21" s="1638"/>
      <c r="AY21" s="2652"/>
      <c r="AZ21" s="2652"/>
      <c r="BA21" s="1638"/>
      <c r="BB21" s="1638"/>
      <c r="BC21" s="1638"/>
      <c r="BD21" s="1638"/>
      <c r="BE21" s="1638"/>
      <c r="BF21" s="2652"/>
      <c r="BG21" s="2652"/>
      <c r="BH21" s="1638"/>
      <c r="BI21" s="1638"/>
      <c r="BJ21" s="1638"/>
      <c r="BK21" s="1638"/>
      <c r="BL21" s="1638"/>
      <c r="BM21" s="2652"/>
      <c r="BN21" s="2652"/>
      <c r="BO21" s="1638"/>
      <c r="BP21" s="1638"/>
      <c r="BQ21" s="1638"/>
      <c r="BR21" s="2652"/>
      <c r="BZ21" s="1158">
        <v>0</v>
      </c>
    </row>
    <row customHeight="1" ht="14.25" hidden="1">
      <c r="O22" s="1367"/>
      <c r="AJ22" s="1638"/>
      <c r="AK22" s="2652"/>
      <c r="AL22" s="2652"/>
      <c r="AM22" s="1638"/>
      <c r="AN22" s="1638"/>
      <c r="AO22" s="1638"/>
      <c r="AP22" s="1638"/>
      <c r="AQ22" s="1638"/>
      <c r="AR22" s="2652"/>
      <c r="AS22" s="2652"/>
      <c r="AT22" s="1638"/>
      <c r="AU22" s="1638"/>
      <c r="AV22" s="1638"/>
      <c r="AW22" s="1638"/>
      <c r="AX22" s="1638"/>
      <c r="AY22" s="2652"/>
      <c r="AZ22" s="2652"/>
      <c r="BA22" s="1638"/>
      <c r="BB22" s="1638"/>
      <c r="BC22" s="1638"/>
      <c r="BD22" s="1638"/>
      <c r="BE22" s="1638"/>
      <c r="BF22" s="2652"/>
      <c r="BG22" s="2652"/>
      <c r="BH22" s="1638"/>
      <c r="BI22" s="1638"/>
      <c r="BJ22" s="1638"/>
      <c r="BK22" s="1638"/>
      <c r="BL22" s="1638"/>
      <c r="BM22" s="2652"/>
      <c r="BN22" s="2652"/>
      <c r="BO22" s="1638"/>
      <c r="BP22" s="1638"/>
      <c r="BQ22" s="1638"/>
      <c r="BR22" s="2652"/>
      <c r="BZ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2652"/>
      <c r="AL23" s="2652"/>
      <c r="AM23" s="1638"/>
      <c r="AN23" s="1638"/>
      <c r="AO23" s="1638"/>
      <c r="AP23" s="1638"/>
      <c r="AQ23" s="1638"/>
      <c r="AR23" s="2652"/>
      <c r="AS23" s="2652"/>
      <c r="AT23" s="1638"/>
      <c r="AU23" s="1638"/>
      <c r="AV23" s="1638"/>
      <c r="AW23" s="1638"/>
      <c r="AX23" s="1638"/>
      <c r="AY23" s="2652"/>
      <c r="AZ23" s="2652"/>
      <c r="BA23" s="1638"/>
      <c r="BB23" s="1638"/>
      <c r="BC23" s="1638"/>
      <c r="BD23" s="1638"/>
      <c r="BE23" s="1638"/>
      <c r="BF23" s="2652"/>
      <c r="BG23" s="2652"/>
      <c r="BH23" s="1638"/>
      <c r="BI23" s="1638"/>
      <c r="BJ23" s="1638"/>
      <c r="BK23" s="1638"/>
      <c r="BL23" s="1638"/>
      <c r="BM23" s="2652"/>
      <c r="BN23" s="2652"/>
      <c r="BO23" s="1638"/>
      <c r="BP23" s="1638"/>
      <c r="BQ23" s="1638"/>
      <c r="BR23" s="2652"/>
      <c r="BZ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J24" s="2251"/>
      <c r="AK24" s="2669"/>
      <c r="AL24" s="2669"/>
      <c r="AM24" s="2251"/>
      <c r="AN24" s="2251"/>
      <c r="AO24" s="2251"/>
      <c r="AP24" s="2251"/>
      <c r="AQ24" s="2251"/>
      <c r="AR24" s="2669"/>
      <c r="AS24" s="2669"/>
      <c r="AT24" s="2251"/>
      <c r="AU24" s="2251"/>
      <c r="AV24" s="2251"/>
      <c r="AW24" s="2251"/>
      <c r="AX24" s="2251"/>
      <c r="AY24" s="2669"/>
      <c r="AZ24" s="2669"/>
      <c r="BA24" s="2251"/>
      <c r="BB24" s="2251"/>
      <c r="BC24" s="2251"/>
      <c r="BD24" s="2251"/>
      <c r="BE24" s="2251"/>
      <c r="BF24" s="2669"/>
      <c r="BG24" s="2669"/>
      <c r="BH24" s="2251"/>
      <c r="BI24" s="2251"/>
      <c r="BJ24" s="2251"/>
      <c r="BK24" s="2251"/>
      <c r="BL24" s="2251"/>
      <c r="BM24" s="2669"/>
      <c r="BN24" s="2669"/>
      <c r="BO24" s="2251"/>
      <c r="BP24" s="2251"/>
      <c r="BQ24" s="2251"/>
      <c r="BR24" s="2669"/>
      <c r="BZ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J25" s="2252"/>
      <c r="AK25" s="2670"/>
      <c r="AL25" s="2670"/>
      <c r="AM25" s="2252"/>
      <c r="AN25" s="2252"/>
      <c r="AO25" s="2252"/>
      <c r="AP25" s="2252"/>
      <c r="AQ25" s="2252"/>
      <c r="AR25" s="2670"/>
      <c r="AS25" s="2670"/>
      <c r="AT25" s="2252"/>
      <c r="AU25" s="2252"/>
      <c r="AV25" s="2252"/>
      <c r="AW25" s="2252"/>
      <c r="AX25" s="2252"/>
      <c r="AY25" s="2670"/>
      <c r="AZ25" s="2670"/>
      <c r="BA25" s="2252"/>
      <c r="BB25" s="2252"/>
      <c r="BC25" s="2252"/>
      <c r="BD25" s="2252"/>
      <c r="BE25" s="2252"/>
      <c r="BF25" s="2670"/>
      <c r="BG25" s="2670"/>
      <c r="BH25" s="2252"/>
      <c r="BI25" s="2252"/>
      <c r="BJ25" s="2252"/>
      <c r="BK25" s="2252"/>
      <c r="BL25" s="2252"/>
      <c r="BM25" s="2670"/>
      <c r="BN25" s="2670"/>
      <c r="BO25" s="2252"/>
      <c r="BP25" s="2252"/>
      <c r="BQ25" s="2252"/>
      <c r="BR25" s="2670"/>
      <c r="BZ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2671"/>
      <c r="AL26" s="2671"/>
      <c r="AM26" s="325"/>
      <c r="AN26" s="325"/>
      <c r="AO26" s="325"/>
      <c r="AP26" s="325"/>
      <c r="AQ26" s="325"/>
      <c r="AR26" s="2671"/>
      <c r="AS26" s="2671"/>
      <c r="AT26" s="325"/>
      <c r="AU26" s="325"/>
      <c r="AV26" s="325"/>
      <c r="AW26" s="325"/>
      <c r="AX26" s="325"/>
      <c r="AY26" s="2671"/>
      <c r="AZ26" s="2671"/>
      <c r="BA26" s="325"/>
      <c r="BB26" s="325"/>
      <c r="BC26" s="325"/>
      <c r="BD26" s="325"/>
      <c r="BE26" s="325"/>
      <c r="BF26" s="2671"/>
      <c r="BG26" s="2671"/>
      <c r="BH26" s="325"/>
      <c r="BI26" s="325"/>
      <c r="BJ26" s="325"/>
      <c r="BK26" s="325"/>
      <c r="BL26" s="325"/>
      <c r="BM26" s="2671"/>
      <c r="BN26" s="2671"/>
      <c r="BO26" s="325"/>
      <c r="BP26" s="325"/>
      <c r="BQ26" s="325"/>
      <c r="BR26" s="2671"/>
      <c r="BS26" s="512"/>
      <c r="BZ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2254" t="str">
        <f>IF(TITLE_NAME_OR_PR_CHANGE="",IF(TITLE_NAME_OR_PR="","",TITLE_NAME_OR_PR),TITLE_NAME_OR_PR_CHANGE)</f>
        <v/>
      </c>
      <c r="AK27" s="2672"/>
      <c r="AL27" s="2672"/>
      <c r="AM27" s="2254"/>
      <c r="AN27" s="2254"/>
      <c r="AO27" s="2254"/>
      <c r="AP27" s="1638"/>
      <c r="AQ27" s="2254" t="str">
        <f>IF(TITLE_NAME_OR_PR_CHANGE="",IF(TITLE_NAME_OR_PR="","",TITLE_NAME_OR_PR),TITLE_NAME_OR_PR_CHANGE)</f>
        <v/>
      </c>
      <c r="AR27" s="2672"/>
      <c r="AS27" s="2672"/>
      <c r="AT27" s="2254"/>
      <c r="AU27" s="2254"/>
      <c r="AV27" s="2254"/>
      <c r="AW27" s="1638"/>
      <c r="AX27" s="2254" t="str">
        <f>IF(TITLE_NAME_OR_PR_CHANGE="",IF(TITLE_NAME_OR_PR="","",TITLE_NAME_OR_PR),TITLE_NAME_OR_PR_CHANGE)</f>
        <v/>
      </c>
      <c r="AY27" s="2672"/>
      <c r="AZ27" s="2672"/>
      <c r="BA27" s="2254"/>
      <c r="BB27" s="2254"/>
      <c r="BC27" s="2254"/>
      <c r="BD27" s="1638"/>
      <c r="BE27" s="2254" t="str">
        <f>IF(TITLE_NAME_OR_PR_CHANGE="",IF(TITLE_NAME_OR_PR="","",TITLE_NAME_OR_PR),TITLE_NAME_OR_PR_CHANGE)</f>
        <v/>
      </c>
      <c r="BF27" s="2672"/>
      <c r="BG27" s="2672"/>
      <c r="BH27" s="2254"/>
      <c r="BI27" s="2254"/>
      <c r="BJ27" s="2254"/>
      <c r="BK27" s="1638"/>
      <c r="BL27" s="2254" t="str">
        <f>IF(TITLE_NAME_OR_PR_CHANGE="",IF(TITLE_NAME_OR_PR="","",TITLE_NAME_OR_PR),TITLE_NAME_OR_PR_CHANGE)</f>
        <v/>
      </c>
      <c r="BM27" s="2672"/>
      <c r="BN27" s="2672"/>
      <c r="BO27" s="2254"/>
      <c r="BP27" s="2254"/>
      <c r="BQ27" s="2254"/>
      <c r="BR27" s="2652"/>
      <c r="BS27" s="329"/>
      <c r="BT27" s="283"/>
      <c r="BU27" s="371"/>
      <c r="BV27" s="371"/>
      <c r="BW27" s="371"/>
      <c r="BX27" s="371"/>
      <c r="BY27" s="371"/>
      <c r="BZ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2267" t="str">
        <f>IF(TITLE_DATE_PR_CHANGE="",IF(TITLE_DATE_PR="","",TITLE_DATE_PR),TITLE_DATE_PR_CHANGE)</f>
        <v>45773</v>
      </c>
      <c r="AK28" s="2673"/>
      <c r="AL28" s="2673"/>
      <c r="AM28" s="2267"/>
      <c r="AN28" s="2267"/>
      <c r="AO28" s="2267"/>
      <c r="AP28" s="1638"/>
      <c r="AQ28" s="2267" t="str">
        <f>IF(TITLE_DATE_PR_CHANGE="",IF(TITLE_DATE_PR="","",TITLE_DATE_PR),TITLE_DATE_PR_CHANGE)</f>
        <v>45773</v>
      </c>
      <c r="AR28" s="2673"/>
      <c r="AS28" s="2673"/>
      <c r="AT28" s="2267"/>
      <c r="AU28" s="2267"/>
      <c r="AV28" s="2267"/>
      <c r="AW28" s="1638"/>
      <c r="AX28" s="2267" t="str">
        <f>IF(TITLE_DATE_PR_CHANGE="",IF(TITLE_DATE_PR="","",TITLE_DATE_PR),TITLE_DATE_PR_CHANGE)</f>
        <v>45773</v>
      </c>
      <c r="AY28" s="2673"/>
      <c r="AZ28" s="2673"/>
      <c r="BA28" s="2267"/>
      <c r="BB28" s="2267"/>
      <c r="BC28" s="2267"/>
      <c r="BD28" s="1638"/>
      <c r="BE28" s="2267" t="str">
        <f>IF(TITLE_DATE_PR_CHANGE="",IF(TITLE_DATE_PR="","",TITLE_DATE_PR),TITLE_DATE_PR_CHANGE)</f>
        <v>45773</v>
      </c>
      <c r="BF28" s="2673"/>
      <c r="BG28" s="2673"/>
      <c r="BH28" s="2267"/>
      <c r="BI28" s="2267"/>
      <c r="BJ28" s="2267"/>
      <c r="BK28" s="1638"/>
      <c r="BL28" s="2267" t="str">
        <f>IF(TITLE_DATE_PR_CHANGE="",IF(TITLE_DATE_PR="","",TITLE_DATE_PR),TITLE_DATE_PR_CHANGE)</f>
        <v>45773</v>
      </c>
      <c r="BM28" s="2673"/>
      <c r="BN28" s="2673"/>
      <c r="BO28" s="2267"/>
      <c r="BP28" s="2267"/>
      <c r="BQ28" s="2267"/>
      <c r="BR28" s="2652"/>
      <c r="BS28" s="329"/>
      <c r="BT28" s="283"/>
      <c r="BU28" s="371"/>
      <c r="BV28" s="371"/>
      <c r="BW28" s="371"/>
      <c r="BX28" s="371"/>
      <c r="BY28" s="371"/>
      <c r="BZ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2254" t="str">
        <f>IF(TITLE_NUMBER_PR_CHANGE="",IF(TITLE_NUMBER_PR="","",TITLE_NUMBER_PR),TITLE_NUMBER_PR_CHANGE)</f>
        <v>1412</v>
      </c>
      <c r="AK29" s="2672"/>
      <c r="AL29" s="2672"/>
      <c r="AM29" s="2254"/>
      <c r="AN29" s="2254"/>
      <c r="AO29" s="2254"/>
      <c r="AP29" s="1638"/>
      <c r="AQ29" s="2254" t="str">
        <f>IF(TITLE_NUMBER_PR_CHANGE="",IF(TITLE_NUMBER_PR="","",TITLE_NUMBER_PR),TITLE_NUMBER_PR_CHANGE)</f>
        <v>1412</v>
      </c>
      <c r="AR29" s="2672"/>
      <c r="AS29" s="2672"/>
      <c r="AT29" s="2254"/>
      <c r="AU29" s="2254"/>
      <c r="AV29" s="2254"/>
      <c r="AW29" s="1638"/>
      <c r="AX29" s="2254" t="str">
        <f>IF(TITLE_NUMBER_PR_CHANGE="",IF(TITLE_NUMBER_PR="","",TITLE_NUMBER_PR),TITLE_NUMBER_PR_CHANGE)</f>
        <v>1412</v>
      </c>
      <c r="AY29" s="2672"/>
      <c r="AZ29" s="2672"/>
      <c r="BA29" s="2254"/>
      <c r="BB29" s="2254"/>
      <c r="BC29" s="2254"/>
      <c r="BD29" s="1638"/>
      <c r="BE29" s="2254" t="str">
        <f>IF(TITLE_NUMBER_PR_CHANGE="",IF(TITLE_NUMBER_PR="","",TITLE_NUMBER_PR),TITLE_NUMBER_PR_CHANGE)</f>
        <v>1412</v>
      </c>
      <c r="BF29" s="2672"/>
      <c r="BG29" s="2672"/>
      <c r="BH29" s="2254"/>
      <c r="BI29" s="2254"/>
      <c r="BJ29" s="2254"/>
      <c r="BK29" s="1638"/>
      <c r="BL29" s="2254" t="str">
        <f>IF(TITLE_NUMBER_PR_CHANGE="",IF(TITLE_NUMBER_PR="","",TITLE_NUMBER_PR),TITLE_NUMBER_PR_CHANGE)</f>
        <v>1412</v>
      </c>
      <c r="BM29" s="2672"/>
      <c r="BN29" s="2672"/>
      <c r="BO29" s="2254"/>
      <c r="BP29" s="2254"/>
      <c r="BQ29" s="2254"/>
      <c r="BR29" s="2652"/>
      <c r="BS29" s="329"/>
      <c r="BT29" s="283"/>
      <c r="BU29" s="371"/>
      <c r="BV29" s="371"/>
      <c r="BW29" s="371"/>
      <c r="BX29" s="371"/>
      <c r="BY29" s="371"/>
      <c r="BZ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2254" t="str">
        <f>IF(TITLE_IST_PUB_CHANGE="",IF(TITLE_IST_PUB="","",TITLE_IST_PUB),TITLE_IST_PUB_CHANGE)</f>
        <v/>
      </c>
      <c r="AK30" s="2672"/>
      <c r="AL30" s="2672"/>
      <c r="AM30" s="2254"/>
      <c r="AN30" s="2254"/>
      <c r="AO30" s="2254"/>
      <c r="AP30" s="1638"/>
      <c r="AQ30" s="2254" t="str">
        <f>IF(TITLE_IST_PUB_CHANGE="",IF(TITLE_IST_PUB="","",TITLE_IST_PUB),TITLE_IST_PUB_CHANGE)</f>
        <v/>
      </c>
      <c r="AR30" s="2672"/>
      <c r="AS30" s="2672"/>
      <c r="AT30" s="2254"/>
      <c r="AU30" s="2254"/>
      <c r="AV30" s="2254"/>
      <c r="AW30" s="1638"/>
      <c r="AX30" s="2254" t="str">
        <f>IF(TITLE_IST_PUB_CHANGE="",IF(TITLE_IST_PUB="","",TITLE_IST_PUB),TITLE_IST_PUB_CHANGE)</f>
        <v/>
      </c>
      <c r="AY30" s="2672"/>
      <c r="AZ30" s="2672"/>
      <c r="BA30" s="2254"/>
      <c r="BB30" s="2254"/>
      <c r="BC30" s="2254"/>
      <c r="BD30" s="1638"/>
      <c r="BE30" s="2254" t="str">
        <f>IF(TITLE_IST_PUB_CHANGE="",IF(TITLE_IST_PUB="","",TITLE_IST_PUB),TITLE_IST_PUB_CHANGE)</f>
        <v/>
      </c>
      <c r="BF30" s="2672"/>
      <c r="BG30" s="2672"/>
      <c r="BH30" s="2254"/>
      <c r="BI30" s="2254"/>
      <c r="BJ30" s="2254"/>
      <c r="BK30" s="1638"/>
      <c r="BL30" s="2254" t="str">
        <f>IF(TITLE_IST_PUB_CHANGE="",IF(TITLE_IST_PUB="","",TITLE_IST_PUB),TITLE_IST_PUB_CHANGE)</f>
        <v/>
      </c>
      <c r="BM30" s="2672"/>
      <c r="BN30" s="2672"/>
      <c r="BO30" s="2254"/>
      <c r="BP30" s="2254"/>
      <c r="BQ30" s="2254"/>
      <c r="BR30" s="2652"/>
      <c r="BS30" s="329"/>
      <c r="BT30" s="283"/>
      <c r="BU30" s="371"/>
      <c r="BV30" s="371"/>
      <c r="BW30" s="371"/>
      <c r="BX30" s="371"/>
      <c r="BY30" s="371"/>
      <c r="BZ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2671"/>
      <c r="AL31" s="2671"/>
      <c r="AM31" s="325"/>
      <c r="AN31" s="325"/>
      <c r="AO31" s="325"/>
      <c r="AP31" s="325"/>
      <c r="AQ31" s="325"/>
      <c r="AR31" s="2671"/>
      <c r="AS31" s="2671"/>
      <c r="AT31" s="325"/>
      <c r="AU31" s="325"/>
      <c r="AV31" s="325"/>
      <c r="AW31" s="325"/>
      <c r="AX31" s="325"/>
      <c r="AY31" s="2671"/>
      <c r="AZ31" s="2671"/>
      <c r="BA31" s="325"/>
      <c r="BB31" s="325"/>
      <c r="BC31" s="325"/>
      <c r="BD31" s="325"/>
      <c r="BE31" s="325"/>
      <c r="BF31" s="2671"/>
      <c r="BG31" s="2671"/>
      <c r="BH31" s="325"/>
      <c r="BI31" s="325"/>
      <c r="BJ31" s="325"/>
      <c r="BK31" s="325"/>
      <c r="BL31" s="325"/>
      <c r="BM31" s="2671"/>
      <c r="BN31" s="2671"/>
      <c r="BO31" s="325"/>
      <c r="BP31" s="325"/>
      <c r="BQ31" s="325"/>
      <c r="BR31" s="2671"/>
      <c r="BS31" s="512"/>
      <c r="BZ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2267" t="str">
        <f>IF(TITLE_DATE_PR_CHANGE="",IF(TITLE_DATE_PR="","",TITLE_DATE_PR),TITLE_DATE_PR_CHANGE)</f>
        <v>45773</v>
      </c>
      <c r="AK32" s="2673"/>
      <c r="AL32" s="2673"/>
      <c r="AM32" s="2267"/>
      <c r="AN32" s="2267"/>
      <c r="AO32" s="2267"/>
      <c r="AP32" s="1638"/>
      <c r="AQ32" s="2267" t="str">
        <f>IF(TITLE_DATE_PR_CHANGE="",IF(TITLE_DATE_PR="","",TITLE_DATE_PR),TITLE_DATE_PR_CHANGE)</f>
        <v>45773</v>
      </c>
      <c r="AR32" s="2673"/>
      <c r="AS32" s="2673"/>
      <c r="AT32" s="2267"/>
      <c r="AU32" s="2267"/>
      <c r="AV32" s="2267"/>
      <c r="AW32" s="1638"/>
      <c r="AX32" s="2267" t="str">
        <f>IF(TITLE_DATE_PR_CHANGE="",IF(TITLE_DATE_PR="","",TITLE_DATE_PR),TITLE_DATE_PR_CHANGE)</f>
        <v>45773</v>
      </c>
      <c r="AY32" s="2673"/>
      <c r="AZ32" s="2673"/>
      <c r="BA32" s="2267"/>
      <c r="BB32" s="2267"/>
      <c r="BC32" s="2267"/>
      <c r="BD32" s="1638"/>
      <c r="BE32" s="2267" t="str">
        <f>IF(TITLE_DATE_PR_CHANGE="",IF(TITLE_DATE_PR="","",TITLE_DATE_PR),TITLE_DATE_PR_CHANGE)</f>
        <v>45773</v>
      </c>
      <c r="BF32" s="2673"/>
      <c r="BG32" s="2673"/>
      <c r="BH32" s="2267"/>
      <c r="BI32" s="2267"/>
      <c r="BJ32" s="2267"/>
      <c r="BK32" s="1638"/>
      <c r="BL32" s="2267" t="str">
        <f>IF(TITLE_DATE_PR_CHANGE="",IF(TITLE_DATE_PR="","",TITLE_DATE_PR),TITLE_DATE_PR_CHANGE)</f>
        <v>45773</v>
      </c>
      <c r="BM32" s="2673"/>
      <c r="BN32" s="2673"/>
      <c r="BO32" s="2267"/>
      <c r="BP32" s="2267"/>
      <c r="BQ32" s="2267"/>
      <c r="BR32" s="2652"/>
      <c r="BS32" s="329"/>
      <c r="BT32" s="283"/>
      <c r="BU32" s="371"/>
      <c r="BV32" s="371"/>
      <c r="BW32" s="371"/>
      <c r="BX32" s="371"/>
      <c r="BY32" s="371"/>
      <c r="BZ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2254" t="str">
        <f>IF(TITLE_NUMBER_PR_CHANGE="",IF(TITLE_NUMBER_PR="","",TITLE_NUMBER_PR),TITLE_NUMBER_PR_CHANGE)</f>
        <v>1412</v>
      </c>
      <c r="AK33" s="2672"/>
      <c r="AL33" s="2672"/>
      <c r="AM33" s="2254"/>
      <c r="AN33" s="2254"/>
      <c r="AO33" s="2254"/>
      <c r="AP33" s="1638"/>
      <c r="AQ33" s="2254" t="str">
        <f>IF(TITLE_NUMBER_PR_CHANGE="",IF(TITLE_NUMBER_PR="","",TITLE_NUMBER_PR),TITLE_NUMBER_PR_CHANGE)</f>
        <v>1412</v>
      </c>
      <c r="AR33" s="2672"/>
      <c r="AS33" s="2672"/>
      <c r="AT33" s="2254"/>
      <c r="AU33" s="2254"/>
      <c r="AV33" s="2254"/>
      <c r="AW33" s="1638"/>
      <c r="AX33" s="2254" t="str">
        <f>IF(TITLE_NUMBER_PR_CHANGE="",IF(TITLE_NUMBER_PR="","",TITLE_NUMBER_PR),TITLE_NUMBER_PR_CHANGE)</f>
        <v>1412</v>
      </c>
      <c r="AY33" s="2672"/>
      <c r="AZ33" s="2672"/>
      <c r="BA33" s="2254"/>
      <c r="BB33" s="2254"/>
      <c r="BC33" s="2254"/>
      <c r="BD33" s="1638"/>
      <c r="BE33" s="2254" t="str">
        <f>IF(TITLE_NUMBER_PR_CHANGE="",IF(TITLE_NUMBER_PR="","",TITLE_NUMBER_PR),TITLE_NUMBER_PR_CHANGE)</f>
        <v>1412</v>
      </c>
      <c r="BF33" s="2672"/>
      <c r="BG33" s="2672"/>
      <c r="BH33" s="2254"/>
      <c r="BI33" s="2254"/>
      <c r="BJ33" s="2254"/>
      <c r="BK33" s="1638"/>
      <c r="BL33" s="2254" t="str">
        <f>IF(TITLE_NUMBER_PR_CHANGE="",IF(TITLE_NUMBER_PR="","",TITLE_NUMBER_PR),TITLE_NUMBER_PR_CHANGE)</f>
        <v>1412</v>
      </c>
      <c r="BM33" s="2672"/>
      <c r="BN33" s="2672"/>
      <c r="BO33" s="2254"/>
      <c r="BP33" s="2254"/>
      <c r="BQ33" s="2254"/>
      <c r="BR33" s="2652"/>
      <c r="BS33" s="329"/>
      <c r="BT33" s="283"/>
      <c r="BU33" s="371"/>
      <c r="BV33" s="371"/>
      <c r="BW33" s="371"/>
      <c r="BX33" s="371"/>
      <c r="BY33" s="371"/>
      <c r="BZ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J34" s="1638"/>
      <c r="AK34" s="2652"/>
      <c r="AL34" s="2652"/>
      <c r="AM34" s="1638"/>
      <c r="AN34" s="1638"/>
      <c r="AO34" s="1638"/>
      <c r="AP34" s="1645" t="s">
        <v>430</v>
      </c>
      <c r="AQ34" s="1638"/>
      <c r="AR34" s="2652"/>
      <c r="AS34" s="2652"/>
      <c r="AT34" s="1638"/>
      <c r="AU34" s="1638"/>
      <c r="AV34" s="1638"/>
      <c r="AW34" s="1645" t="s">
        <v>430</v>
      </c>
      <c r="AX34" s="1638"/>
      <c r="AY34" s="2652"/>
      <c r="AZ34" s="2652"/>
      <c r="BA34" s="1638"/>
      <c r="BB34" s="1638"/>
      <c r="BC34" s="1638"/>
      <c r="BD34" s="1645" t="s">
        <v>430</v>
      </c>
      <c r="BE34" s="1638"/>
      <c r="BF34" s="2652"/>
      <c r="BG34" s="2652"/>
      <c r="BH34" s="1638"/>
      <c r="BI34" s="1638"/>
      <c r="BJ34" s="1638"/>
      <c r="BK34" s="1645" t="s">
        <v>430</v>
      </c>
      <c r="BL34" s="1638"/>
      <c r="BM34" s="2652"/>
      <c r="BN34" s="2652"/>
      <c r="BO34" s="1638"/>
      <c r="BP34" s="1638"/>
      <c r="BQ34" s="1638"/>
      <c r="BR34" s="2674" t="s">
        <v>430</v>
      </c>
      <c r="BU34" s="371"/>
      <c r="BV34" s="371"/>
      <c r="BW34" s="371"/>
      <c r="BX34" s="371"/>
      <c r="BY34" s="371"/>
      <c r="BZ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103</v>
      </c>
      <c r="AK35" s="2675"/>
      <c r="AL35" s="2675"/>
      <c r="AM35" s="2255"/>
      <c r="AN35" s="2255"/>
      <c r="AO35" s="2255"/>
      <c r="AP35" s="2255"/>
      <c r="AQ35" s="2255" t="s">
        <v>103</v>
      </c>
      <c r="AR35" s="2675"/>
      <c r="AS35" s="2675"/>
      <c r="AT35" s="2255"/>
      <c r="AU35" s="2255"/>
      <c r="AV35" s="2255"/>
      <c r="AW35" s="2255"/>
      <c r="AX35" s="2255" t="s">
        <v>103</v>
      </c>
      <c r="AY35" s="2675"/>
      <c r="AZ35" s="2675"/>
      <c r="BA35" s="2255"/>
      <c r="BB35" s="2255"/>
      <c r="BC35" s="2255"/>
      <c r="BD35" s="2255"/>
      <c r="BE35" s="2255" t="s">
        <v>103</v>
      </c>
      <c r="BF35" s="2675"/>
      <c r="BG35" s="2675"/>
      <c r="BH35" s="2255"/>
      <c r="BI35" s="2255"/>
      <c r="BJ35" s="2255"/>
      <c r="BK35" s="2255"/>
      <c r="BL35" s="2255" t="s">
        <v>103</v>
      </c>
      <c r="BM35" s="2675"/>
      <c r="BN35" s="2675"/>
      <c r="BO35" s="2255"/>
      <c r="BP35" s="2255"/>
      <c r="BQ35" s="2255"/>
      <c r="BR35" s="2675"/>
      <c r="BZ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315" t="s">
        <v>305</v>
      </c>
      <c r="AK36" s="2676"/>
      <c r="AL36" s="2676"/>
      <c r="AM36" s="2315"/>
      <c r="AN36" s="2315"/>
      <c r="AO36" s="2315"/>
      <c r="AP36" s="2315"/>
      <c r="AQ36" s="2315" t="s">
        <v>305</v>
      </c>
      <c r="AR36" s="2676"/>
      <c r="AS36" s="2676"/>
      <c r="AT36" s="2315"/>
      <c r="AU36" s="2315"/>
      <c r="AV36" s="2315"/>
      <c r="AW36" s="2315"/>
      <c r="AX36" s="2315" t="s">
        <v>305</v>
      </c>
      <c r="AY36" s="2676"/>
      <c r="AZ36" s="2676"/>
      <c r="BA36" s="2315"/>
      <c r="BB36" s="2315"/>
      <c r="BC36" s="2315"/>
      <c r="BD36" s="2315"/>
      <c r="BE36" s="2315" t="s">
        <v>305</v>
      </c>
      <c r="BF36" s="2676"/>
      <c r="BG36" s="2676"/>
      <c r="BH36" s="2315"/>
      <c r="BI36" s="2315"/>
      <c r="BJ36" s="2315"/>
      <c r="BK36" s="2315"/>
      <c r="BL36" s="2315" t="s">
        <v>305</v>
      </c>
      <c r="BM36" s="2676"/>
      <c r="BN36" s="2676"/>
      <c r="BO36" s="2315"/>
      <c r="BP36" s="2315"/>
      <c r="BQ36" s="2315"/>
      <c r="BR36" s="2676"/>
      <c r="BS36" s="2130"/>
      <c r="BT36" s="2130"/>
      <c r="BZ36" s="1158"/>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402" t="s">
        <v>432</v>
      </c>
      <c r="AK37" s="2677"/>
      <c r="AL37" s="2677"/>
      <c r="AM37" s="2403"/>
      <c r="AN37" s="2403"/>
      <c r="AO37" s="2404"/>
      <c r="AP37" s="2280" t="s">
        <v>433</v>
      </c>
      <c r="AQ37" s="2402" t="s">
        <v>432</v>
      </c>
      <c r="AR37" s="2677"/>
      <c r="AS37" s="2677"/>
      <c r="AT37" s="2403"/>
      <c r="AU37" s="2403"/>
      <c r="AV37" s="2404"/>
      <c r="AW37" s="2280" t="s">
        <v>433</v>
      </c>
      <c r="AX37" s="2402" t="s">
        <v>432</v>
      </c>
      <c r="AY37" s="2677"/>
      <c r="AZ37" s="2677"/>
      <c r="BA37" s="2403"/>
      <c r="BB37" s="2403"/>
      <c r="BC37" s="2404"/>
      <c r="BD37" s="2280" t="s">
        <v>433</v>
      </c>
      <c r="BE37" s="2402" t="s">
        <v>432</v>
      </c>
      <c r="BF37" s="2677"/>
      <c r="BG37" s="2677"/>
      <c r="BH37" s="2403"/>
      <c r="BI37" s="2403"/>
      <c r="BJ37" s="2404"/>
      <c r="BK37" s="2280" t="s">
        <v>433</v>
      </c>
      <c r="BL37" s="2402" t="s">
        <v>432</v>
      </c>
      <c r="BM37" s="2677"/>
      <c r="BN37" s="2677"/>
      <c r="BO37" s="2403"/>
      <c r="BP37" s="2403"/>
      <c r="BQ37" s="2404"/>
      <c r="BR37" s="2678" t="s">
        <v>433</v>
      </c>
      <c r="BS37" s="2283" t="s">
        <v>435</v>
      </c>
      <c r="BT37" s="2130"/>
      <c r="BZ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63" t="s">
        <v>491</v>
      </c>
      <c r="AK38" s="2679" t="s">
        <v>438</v>
      </c>
      <c r="AL38" s="2680"/>
      <c r="AM38" s="2265" t="s">
        <v>439</v>
      </c>
      <c r="AN38" s="2272"/>
      <c r="AO38" s="2266"/>
      <c r="AP38" s="2281"/>
      <c r="AQ38" s="2263" t="s">
        <v>491</v>
      </c>
      <c r="AR38" s="2679" t="s">
        <v>438</v>
      </c>
      <c r="AS38" s="2680"/>
      <c r="AT38" s="2265" t="s">
        <v>439</v>
      </c>
      <c r="AU38" s="2272"/>
      <c r="AV38" s="2266"/>
      <c r="AW38" s="2281"/>
      <c r="AX38" s="2263" t="s">
        <v>491</v>
      </c>
      <c r="AY38" s="2679" t="s">
        <v>438</v>
      </c>
      <c r="AZ38" s="2680"/>
      <c r="BA38" s="2265" t="s">
        <v>439</v>
      </c>
      <c r="BB38" s="2272"/>
      <c r="BC38" s="2266"/>
      <c r="BD38" s="2281"/>
      <c r="BE38" s="2263" t="s">
        <v>491</v>
      </c>
      <c r="BF38" s="2679" t="s">
        <v>438</v>
      </c>
      <c r="BG38" s="2680"/>
      <c r="BH38" s="2265" t="s">
        <v>439</v>
      </c>
      <c r="BI38" s="2272"/>
      <c r="BJ38" s="2266"/>
      <c r="BK38" s="2281"/>
      <c r="BL38" s="2263" t="s">
        <v>491</v>
      </c>
      <c r="BM38" s="2679" t="s">
        <v>438</v>
      </c>
      <c r="BN38" s="2680"/>
      <c r="BO38" s="2265" t="s">
        <v>439</v>
      </c>
      <c r="BP38" s="2272"/>
      <c r="BQ38" s="2266"/>
      <c r="BR38" s="2681"/>
      <c r="BS38" s="2284"/>
      <c r="BT38" s="2130"/>
      <c r="BZ38" s="1158">
        <v>34</v>
      </c>
    </row>
    <row customHeight="1" ht="90.3">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486" t="s">
        <v>520</v>
      </c>
      <c r="W39" s="1225" t="s">
        <v>521</v>
      </c>
      <c r="X39" s="1225" t="s">
        <v>496</v>
      </c>
      <c r="Y39" s="1492" t="s">
        <v>449</v>
      </c>
      <c r="Z39" s="2273" t="s">
        <v>450</v>
      </c>
      <c r="AA39" s="2274"/>
      <c r="AB39" s="2282"/>
      <c r="AC39" s="1486" t="s">
        <v>520</v>
      </c>
      <c r="AD39" s="1225" t="s">
        <v>521</v>
      </c>
      <c r="AE39" s="1225" t="s">
        <v>496</v>
      </c>
      <c r="AF39" s="1492" t="s">
        <v>449</v>
      </c>
      <c r="AG39" s="2273" t="s">
        <v>450</v>
      </c>
      <c r="AH39" s="2274"/>
      <c r="AI39" s="2282"/>
      <c r="AJ39" s="2263" t="s">
        <v>520</v>
      </c>
      <c r="AK39" s="2682" t="s">
        <v>521</v>
      </c>
      <c r="AL39" s="2682" t="s">
        <v>496</v>
      </c>
      <c r="AM39" s="2580" t="s">
        <v>449</v>
      </c>
      <c r="AN39" s="2273" t="s">
        <v>450</v>
      </c>
      <c r="AO39" s="2274"/>
      <c r="AP39" s="2282"/>
      <c r="AQ39" s="2263" t="s">
        <v>520</v>
      </c>
      <c r="AR39" s="2682" t="s">
        <v>521</v>
      </c>
      <c r="AS39" s="2682" t="s">
        <v>496</v>
      </c>
      <c r="AT39" s="2580" t="s">
        <v>449</v>
      </c>
      <c r="AU39" s="2273" t="s">
        <v>450</v>
      </c>
      <c r="AV39" s="2274"/>
      <c r="AW39" s="2282"/>
      <c r="AX39" s="2263" t="s">
        <v>520</v>
      </c>
      <c r="AY39" s="2682" t="s">
        <v>521</v>
      </c>
      <c r="AZ39" s="2682" t="s">
        <v>496</v>
      </c>
      <c r="BA39" s="2580" t="s">
        <v>449</v>
      </c>
      <c r="BB39" s="2273" t="s">
        <v>450</v>
      </c>
      <c r="BC39" s="2274"/>
      <c r="BD39" s="2282"/>
      <c r="BE39" s="2263" t="s">
        <v>520</v>
      </c>
      <c r="BF39" s="2682" t="s">
        <v>521</v>
      </c>
      <c r="BG39" s="2682" t="s">
        <v>496</v>
      </c>
      <c r="BH39" s="2580" t="s">
        <v>449</v>
      </c>
      <c r="BI39" s="2273" t="s">
        <v>450</v>
      </c>
      <c r="BJ39" s="2274"/>
      <c r="BK39" s="2282"/>
      <c r="BL39" s="2263" t="s">
        <v>520</v>
      </c>
      <c r="BM39" s="2682" t="s">
        <v>521</v>
      </c>
      <c r="BN39" s="2682" t="s">
        <v>496</v>
      </c>
      <c r="BO39" s="2580" t="s">
        <v>449</v>
      </c>
      <c r="BP39" s="2273" t="s">
        <v>450</v>
      </c>
      <c r="BQ39" s="2274"/>
      <c r="BR39" s="2683"/>
      <c r="BS39" s="2285"/>
      <c r="BT39" s="2130"/>
      <c r="BZ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2275">
        <f>OFFSET(AJ40,0,-1)+1</f>
        <v>15</v>
      </c>
      <c r="AK40" s="2684">
        <f>OFFSET(AK40,0,-1)+1</f>
        <v>16</v>
      </c>
      <c r="AL40" s="2684">
        <f>OFFSET(AL40,0,-1)+1</f>
        <v>17</v>
      </c>
      <c r="AM40" s="2275">
        <f>OFFSET(AM40,0,-1)+1</f>
        <v>18</v>
      </c>
      <c r="AN40" s="2275">
        <f>OFFSET(AN40,0,-1)+1</f>
        <v>19</v>
      </c>
      <c r="AO40" s="2275"/>
      <c r="AP40" s="2275">
        <f>OFFSET(AP40,0,-2)+1</f>
        <v>20</v>
      </c>
      <c r="AQ40" s="2275">
        <f>OFFSET(AQ40,0,-1)+1</f>
        <v>21</v>
      </c>
      <c r="AR40" s="2684">
        <f>OFFSET(AR40,0,-1)+1</f>
        <v>22</v>
      </c>
      <c r="AS40" s="2684">
        <f>OFFSET(AS40,0,-1)+1</f>
        <v>23</v>
      </c>
      <c r="AT40" s="2275">
        <f>OFFSET(AT40,0,-1)+1</f>
        <v>24</v>
      </c>
      <c r="AU40" s="2275">
        <f>OFFSET(AU40,0,-1)+1</f>
        <v>25</v>
      </c>
      <c r="AV40" s="2275"/>
      <c r="AW40" s="2275">
        <f>OFFSET(AW40,0,-2)+1</f>
        <v>26</v>
      </c>
      <c r="AX40" s="2275">
        <f>OFFSET(AX40,0,-1)+1</f>
        <v>27</v>
      </c>
      <c r="AY40" s="2684">
        <f>OFFSET(AY40,0,-1)+1</f>
        <v>28</v>
      </c>
      <c r="AZ40" s="2684">
        <f>OFFSET(AZ40,0,-1)+1</f>
        <v>29</v>
      </c>
      <c r="BA40" s="2275">
        <f>OFFSET(BA40,0,-1)+1</f>
        <v>30</v>
      </c>
      <c r="BB40" s="2275">
        <f>OFFSET(BB40,0,-1)+1</f>
        <v>31</v>
      </c>
      <c r="BC40" s="2275"/>
      <c r="BD40" s="2275">
        <f>OFFSET(BD40,0,-2)+1</f>
        <v>32</v>
      </c>
      <c r="BE40" s="2275">
        <f>OFFSET(BE40,0,-1)+1</f>
        <v>33</v>
      </c>
      <c r="BF40" s="2684">
        <f>OFFSET(BF40,0,-1)+1</f>
        <v>34</v>
      </c>
      <c r="BG40" s="2684">
        <f>OFFSET(BG40,0,-1)+1</f>
        <v>35</v>
      </c>
      <c r="BH40" s="2275">
        <f>OFFSET(BH40,0,-1)+1</f>
        <v>36</v>
      </c>
      <c r="BI40" s="2275">
        <f>OFFSET(BI40,0,-1)+1</f>
        <v>37</v>
      </c>
      <c r="BJ40" s="2275"/>
      <c r="BK40" s="2275">
        <f>OFFSET(BK40,0,-2)+1</f>
        <v>38</v>
      </c>
      <c r="BL40" s="2275">
        <f>OFFSET(BL40,0,-1)+1</f>
        <v>39</v>
      </c>
      <c r="BM40" s="2684">
        <f>OFFSET(BM40,0,-1)+1</f>
        <v>40</v>
      </c>
      <c r="BN40" s="2684">
        <f>OFFSET(BN40,0,-1)+1</f>
        <v>41</v>
      </c>
      <c r="BO40" s="2275">
        <f>OFFSET(BO40,0,-1)+1</f>
        <v>42</v>
      </c>
      <c r="BP40" s="2275">
        <f>OFFSET(BP40,0,-1)+1</f>
        <v>43</v>
      </c>
      <c r="BQ40" s="2275"/>
      <c r="BR40" s="2684">
        <f>OFFSET(BR40,0,-2)+1</f>
        <v>44</v>
      </c>
      <c r="BS40" s="1248">
        <f>OFFSET(BS40,0,-1)</f>
        <v>44</v>
      </c>
      <c r="BT40" s="1485">
        <f>OFFSET(BT40,0,-1)+1</f>
        <v>45</v>
      </c>
      <c r="BU40" s="514"/>
      <c r="BV40" s="514"/>
      <c r="BW40" s="514"/>
      <c r="BX40" s="514"/>
      <c r="BY40" s="514"/>
      <c r="BZ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1</v>
      </c>
      <c r="T41" s="301" t="s">
        <v>127</v>
      </c>
      <c r="U41" s="303"/>
      <c r="V41" s="2245"/>
      <c r="W41" s="2246"/>
      <c r="X41" s="2246"/>
      <c r="Y41" s="2246"/>
      <c r="Z41" s="2246"/>
      <c r="AA41" s="2246"/>
      <c r="AB41" s="2247"/>
      <c r="AC41" s="2245" t="str">
        <f>INDEX(PT_DIFFERENTIATION_NTAR,MATCH(A41,PT_DIFFERENTIATION_NTAR_ID,0))</f>
        <v>Тариф на водоотведение</v>
      </c>
      <c r="AD41" s="2246"/>
      <c r="AE41" s="2246"/>
      <c r="AF41" s="2246"/>
      <c r="AG41" s="2246"/>
      <c r="AH41" s="2246"/>
      <c r="AI41" s="2246"/>
      <c r="AJ41" s="2245"/>
      <c r="AK41" s="2653"/>
      <c r="AL41" s="2653"/>
      <c r="AM41" s="2246"/>
      <c r="AN41" s="2246"/>
      <c r="AO41" s="2246"/>
      <c r="AP41" s="2247"/>
      <c r="AQ41" s="2245"/>
      <c r="AR41" s="2653"/>
      <c r="AS41" s="2653"/>
      <c r="AT41" s="2246"/>
      <c r="AU41" s="2246"/>
      <c r="AV41" s="2246"/>
      <c r="AW41" s="2247"/>
      <c r="AX41" s="2245"/>
      <c r="AY41" s="2653"/>
      <c r="AZ41" s="2653"/>
      <c r="BA41" s="2246"/>
      <c r="BB41" s="2246"/>
      <c r="BC41" s="2246"/>
      <c r="BD41" s="2247"/>
      <c r="BE41" s="2245"/>
      <c r="BF41" s="2653"/>
      <c r="BG41" s="2653"/>
      <c r="BH41" s="2246"/>
      <c r="BI41" s="2246"/>
      <c r="BJ41" s="2246"/>
      <c r="BK41" s="2247"/>
      <c r="BL41" s="2245"/>
      <c r="BM41" s="2653"/>
      <c r="BN41" s="2653"/>
      <c r="BO41" s="2246"/>
      <c r="BP41" s="2246"/>
      <c r="BQ41" s="2246"/>
      <c r="BR41" s="2654"/>
      <c r="BS41" s="2247"/>
      <c r="BT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3"/>
      <c r="BW41" s="503" t="str">
        <f>IF(T41="","",T41)</f>
        <v>Наименование тарифа</v>
      </c>
      <c r="BX41" s="503"/>
      <c r="BY41" s="503"/>
      <c r="BZ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1.1</v>
      </c>
      <c r="T42" s="311" t="s">
        <v>402</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5"/>
      <c r="AK42" s="2653"/>
      <c r="AL42" s="2653"/>
      <c r="AM42" s="2246"/>
      <c r="AN42" s="2246"/>
      <c r="AO42" s="2246"/>
      <c r="AP42" s="2247"/>
      <c r="AQ42" s="2245"/>
      <c r="AR42" s="2653"/>
      <c r="AS42" s="2653"/>
      <c r="AT42" s="2246"/>
      <c r="AU42" s="2246"/>
      <c r="AV42" s="2246"/>
      <c r="AW42" s="2247"/>
      <c r="AX42" s="2245"/>
      <c r="AY42" s="2653"/>
      <c r="AZ42" s="2653"/>
      <c r="BA42" s="2246"/>
      <c r="BB42" s="2246"/>
      <c r="BC42" s="2246"/>
      <c r="BD42" s="2247"/>
      <c r="BE42" s="2245"/>
      <c r="BF42" s="2653"/>
      <c r="BG42" s="2653"/>
      <c r="BH42" s="2246"/>
      <c r="BI42" s="2246"/>
      <c r="BJ42" s="2246"/>
      <c r="BK42" s="2247"/>
      <c r="BL42" s="2245"/>
      <c r="BM42" s="2653"/>
      <c r="BN42" s="2653"/>
      <c r="BO42" s="2246"/>
      <c r="BP42" s="2246"/>
      <c r="BQ42" s="2246"/>
      <c r="BR42" s="2654"/>
      <c r="BS42" s="2247"/>
      <c r="BT42" s="1261" t="s">
        <v>403</v>
      </c>
      <c r="BV42" s="503"/>
      <c r="BW42" s="503" t="str">
        <f>IF(T42="","",T42)</f>
        <v>Территория действия тарифа</v>
      </c>
      <c r="BX42" s="503"/>
      <c r="BY42" s="503"/>
      <c r="BZ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1.1.1</v>
      </c>
      <c r="T43" s="312" t="s">
        <v>518</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653"/>
      <c r="AL43" s="2653"/>
      <c r="AM43" s="2246"/>
      <c r="AN43" s="2246"/>
      <c r="AO43" s="2246"/>
      <c r="AP43" s="2247"/>
      <c r="AQ43" s="2245"/>
      <c r="AR43" s="2653"/>
      <c r="AS43" s="2653"/>
      <c r="AT43" s="2246"/>
      <c r="AU43" s="2246"/>
      <c r="AV43" s="2246"/>
      <c r="AW43" s="2247"/>
      <c r="AX43" s="2245"/>
      <c r="AY43" s="2653"/>
      <c r="AZ43" s="2653"/>
      <c r="BA43" s="2246"/>
      <c r="BB43" s="2246"/>
      <c r="BC43" s="2246"/>
      <c r="BD43" s="2247"/>
      <c r="BE43" s="2245"/>
      <c r="BF43" s="2653"/>
      <c r="BG43" s="2653"/>
      <c r="BH43" s="2246"/>
      <c r="BI43" s="2246"/>
      <c r="BJ43" s="2246"/>
      <c r="BK43" s="2247"/>
      <c r="BL43" s="2245"/>
      <c r="BM43" s="2653"/>
      <c r="BN43" s="2653"/>
      <c r="BO43" s="2246"/>
      <c r="BP43" s="2246"/>
      <c r="BQ43" s="2246"/>
      <c r="BR43" s="2654"/>
      <c r="BS43" s="2247"/>
      <c r="BT43" s="1261" t="s">
        <v>519</v>
      </c>
      <c r="BV43" s="503"/>
      <c r="BW43" s="503" t="str">
        <f>IF(T43="","",T43)</f>
        <v>Наименование централизованной системы водоотведения</v>
      </c>
      <c r="BX43" s="503"/>
      <c r="BY43" s="503"/>
      <c r="BZ43" s="1158">
        <v>23</v>
      </c>
    </row>
    <row customHeight="1" ht="24">
      <c r="A44" s="1366" t="s">
        <v>268</v>
      </c>
      <c r="B44" s="1366" t="s">
        <v>269</v>
      </c>
      <c r="C44" s="1366" t="s">
        <v>270</v>
      </c>
      <c r="D44" s="1366" t="s">
        <v>522</v>
      </c>
      <c r="E44" s="2262"/>
      <c r="F44" s="2262"/>
      <c r="G44" s="2262"/>
      <c r="H44" s="2262"/>
      <c r="I44" s="2259" t="str">
        <f>S43&amp;".1"</f>
        <v>1.1.1.1</v>
      </c>
      <c r="J44" s="1366"/>
      <c r="K44" s="1366"/>
      <c r="L44" s="1367"/>
      <c r="P44" s="2260">
        <v>1</v>
      </c>
      <c r="Q44" s="1484"/>
      <c r="R44" s="359"/>
      <c r="S44" s="1496" t="str">
        <f>$I44</f>
        <v>1.1.1.1</v>
      </c>
      <c r="T44" s="288" t="s">
        <v>485</v>
      </c>
      <c r="U44" s="303"/>
      <c r="V44" s="2353"/>
      <c r="W44" s="2354"/>
      <c r="X44" s="2354"/>
      <c r="Y44" s="2354"/>
      <c r="Z44" s="2354"/>
      <c r="AA44" s="2354"/>
      <c r="AB44" s="2355"/>
      <c r="AC44" s="2356"/>
      <c r="AD44" s="2357"/>
      <c r="AE44" s="2357"/>
      <c r="AF44" s="2357"/>
      <c r="AG44" s="2357"/>
      <c r="AH44" s="2357"/>
      <c r="AI44" s="2357"/>
      <c r="AJ44" s="2353"/>
      <c r="AK44" s="2655"/>
      <c r="AL44" s="2655"/>
      <c r="AM44" s="2354"/>
      <c r="AN44" s="2354"/>
      <c r="AO44" s="2354"/>
      <c r="AP44" s="2355"/>
      <c r="AQ44" s="2353"/>
      <c r="AR44" s="2655"/>
      <c r="AS44" s="2655"/>
      <c r="AT44" s="2354"/>
      <c r="AU44" s="2354"/>
      <c r="AV44" s="2354"/>
      <c r="AW44" s="2355"/>
      <c r="AX44" s="2353"/>
      <c r="AY44" s="2655"/>
      <c r="AZ44" s="2655"/>
      <c r="BA44" s="2354"/>
      <c r="BB44" s="2354"/>
      <c r="BC44" s="2354"/>
      <c r="BD44" s="2355"/>
      <c r="BE44" s="2353"/>
      <c r="BF44" s="2655"/>
      <c r="BG44" s="2655"/>
      <c r="BH44" s="2354"/>
      <c r="BI44" s="2354"/>
      <c r="BJ44" s="2354"/>
      <c r="BK44" s="2355"/>
      <c r="BL44" s="2353"/>
      <c r="BM44" s="2655"/>
      <c r="BN44" s="2655"/>
      <c r="BO44" s="2354"/>
      <c r="BP44" s="2354"/>
      <c r="BQ44" s="2354"/>
      <c r="BR44" s="2656"/>
      <c r="BS44" s="2358"/>
      <c r="BT44" s="1261" t="s">
        <v>486</v>
      </c>
      <c r="BV44" s="503"/>
      <c r="BW44" s="503" t="str">
        <f>IF(T44="","",T44)</f>
        <v>Наименование признака дифференциации</v>
      </c>
      <c r="BX44" s="503"/>
      <c r="BY44" s="503"/>
      <c r="BZ44" s="1158">
        <v>23</v>
      </c>
    </row>
    <row customHeight="1" ht="24">
      <c r="A45" s="1366" t="s">
        <v>268</v>
      </c>
      <c r="B45" s="1366" t="s">
        <v>269</v>
      </c>
      <c r="C45" s="1366" t="s">
        <v>270</v>
      </c>
      <c r="D45" s="1366" t="s">
        <v>522</v>
      </c>
      <c r="E45" s="2262"/>
      <c r="F45" s="2262"/>
      <c r="G45" s="2262"/>
      <c r="H45" s="2262"/>
      <c r="I45" s="2289"/>
      <c r="J45" s="2259" t="str">
        <f>I44&amp;".1"</f>
        <v>1.1.1.1.1</v>
      </c>
      <c r="K45" s="1366"/>
      <c r="L45" s="1367" t="s">
        <v>411</v>
      </c>
      <c r="P45" s="2260"/>
      <c r="Q45" s="2260">
        <v>1</v>
      </c>
      <c r="R45" s="360"/>
      <c r="S45" s="1496" t="str">
        <f>$J45</f>
        <v>1.1.1.1.1</v>
      </c>
      <c r="T45" s="289" t="s">
        <v>412</v>
      </c>
      <c r="U45" s="303"/>
      <c r="V45" s="2248"/>
      <c r="W45" s="2249"/>
      <c r="X45" s="2249"/>
      <c r="Y45" s="2249"/>
      <c r="Z45" s="2249"/>
      <c r="AA45" s="2249"/>
      <c r="AB45" s="2250"/>
      <c r="AC45" s="2248" t="s">
        <v>523</v>
      </c>
      <c r="AD45" s="2249"/>
      <c r="AE45" s="2249"/>
      <c r="AF45" s="2249"/>
      <c r="AG45" s="2249"/>
      <c r="AH45" s="2249"/>
      <c r="AI45" s="2249"/>
      <c r="AJ45" s="2248"/>
      <c r="AK45" s="2657"/>
      <c r="AL45" s="2657"/>
      <c r="AM45" s="2249"/>
      <c r="AN45" s="2249"/>
      <c r="AO45" s="2249"/>
      <c r="AP45" s="2250"/>
      <c r="AQ45" s="2248"/>
      <c r="AR45" s="2657"/>
      <c r="AS45" s="2657"/>
      <c r="AT45" s="2249"/>
      <c r="AU45" s="2249"/>
      <c r="AV45" s="2249"/>
      <c r="AW45" s="2250"/>
      <c r="AX45" s="2248"/>
      <c r="AY45" s="2657"/>
      <c r="AZ45" s="2657"/>
      <c r="BA45" s="2249"/>
      <c r="BB45" s="2249"/>
      <c r="BC45" s="2249"/>
      <c r="BD45" s="2250"/>
      <c r="BE45" s="2248"/>
      <c r="BF45" s="2657"/>
      <c r="BG45" s="2657"/>
      <c r="BH45" s="2249"/>
      <c r="BI45" s="2249"/>
      <c r="BJ45" s="2249"/>
      <c r="BK45" s="2250"/>
      <c r="BL45" s="2248"/>
      <c r="BM45" s="2657"/>
      <c r="BN45" s="2657"/>
      <c r="BO45" s="2249"/>
      <c r="BP45" s="2249"/>
      <c r="BQ45" s="2249"/>
      <c r="BR45" s="2658"/>
      <c r="BS45" s="2250"/>
      <c r="BT45" s="1310" t="s">
        <v>487</v>
      </c>
      <c r="BV45" s="503"/>
      <c r="BW45" s="503" t="str">
        <f>IF(T45="","",T45)</f>
        <v>Группа потребителей</v>
      </c>
      <c r="BX45" s="503"/>
      <c r="BY45" s="503"/>
      <c r="BZ45" s="1158">
        <v>23</v>
      </c>
    </row>
    <row customHeight="1" ht="24">
      <c r="A46" s="1366" t="s">
        <v>268</v>
      </c>
      <c r="B46" s="1366" t="s">
        <v>269</v>
      </c>
      <c r="C46" s="1366" t="s">
        <v>270</v>
      </c>
      <c r="D46" s="1366" t="s">
        <v>522</v>
      </c>
      <c r="E46" s="2262"/>
      <c r="F46" s="2262"/>
      <c r="G46" s="2262"/>
      <c r="H46" s="2262"/>
      <c r="I46" s="2289"/>
      <c r="J46" s="2289"/>
      <c r="K46" s="2259" t="str">
        <f>J45&amp;".1"</f>
        <v>1.1.1.1.1.1</v>
      </c>
      <c r="L46" s="1367"/>
      <c r="P46" s="2260"/>
      <c r="Q46" s="2260"/>
      <c r="R46" s="360">
        <v>1</v>
      </c>
      <c r="S46" s="1496" t="str">
        <f>$K46</f>
        <v>1.1.1.1.1.1</v>
      </c>
      <c r="T46" s="1440" t="s">
        <v>524</v>
      </c>
      <c r="U46" s="303"/>
      <c r="V46" s="754"/>
      <c r="W46" s="754"/>
      <c r="X46" s="1260"/>
      <c r="Y46" s="2605"/>
      <c r="Z46" s="2110" t="s">
        <v>66</v>
      </c>
      <c r="AA46" s="2290"/>
      <c r="AB46" s="2110" t="s">
        <v>66</v>
      </c>
      <c r="AC46" s="754">
        <v>23.83</v>
      </c>
      <c r="AD46" s="754"/>
      <c r="AE46" s="1260"/>
      <c r="AF46" s="2605">
        <v>46023</v>
      </c>
      <c r="AG46" s="2110" t="s">
        <v>66</v>
      </c>
      <c r="AH46" s="2290">
        <v>46203</v>
      </c>
      <c r="AI46" s="2110" t="s">
        <v>66</v>
      </c>
      <c r="AJ46" s="754">
        <v>32.97</v>
      </c>
      <c r="AK46" s="2659"/>
      <c r="AL46" s="2660"/>
      <c r="AM46" s="2605">
        <v>46204</v>
      </c>
      <c r="AN46" s="2110" t="s">
        <v>66</v>
      </c>
      <c r="AO46" s="2290">
        <v>46387</v>
      </c>
      <c r="AP46" s="2110" t="s">
        <v>66</v>
      </c>
      <c r="AQ46" s="754">
        <v>32.97</v>
      </c>
      <c r="AR46" s="2659"/>
      <c r="AS46" s="2660"/>
      <c r="AT46" s="2605">
        <v>46388</v>
      </c>
      <c r="AU46" s="2110" t="s">
        <v>66</v>
      </c>
      <c r="AV46" s="2290">
        <v>46568</v>
      </c>
      <c r="AW46" s="2110" t="s">
        <v>66</v>
      </c>
      <c r="AX46" s="754">
        <v>42.53</v>
      </c>
      <c r="AY46" s="2659"/>
      <c r="AZ46" s="2660"/>
      <c r="BA46" s="2605">
        <v>46569</v>
      </c>
      <c r="BB46" s="2110" t="s">
        <v>66</v>
      </c>
      <c r="BC46" s="2290">
        <v>46752</v>
      </c>
      <c r="BD46" s="2110" t="s">
        <v>66</v>
      </c>
      <c r="BE46" s="754">
        <v>42.53</v>
      </c>
      <c r="BF46" s="2659"/>
      <c r="BG46" s="2660"/>
      <c r="BH46" s="2605">
        <v>46753</v>
      </c>
      <c r="BI46" s="2110" t="s">
        <v>66</v>
      </c>
      <c r="BJ46" s="2290">
        <v>46934</v>
      </c>
      <c r="BK46" s="2110" t="s">
        <v>66</v>
      </c>
      <c r="BL46" s="754">
        <v>52.25</v>
      </c>
      <c r="BM46" s="2659"/>
      <c r="BN46" s="2660"/>
      <c r="BO46" s="2605">
        <v>46935</v>
      </c>
      <c r="BP46" s="2110" t="s">
        <v>66</v>
      </c>
      <c r="BQ46" s="2290">
        <v>47118</v>
      </c>
      <c r="BR46" s="2110" t="s">
        <v>66</v>
      </c>
      <c r="BS46" s="1441"/>
      <c r="BT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4">
        <f>STRCHECKDATE(V47:BS47)</f>
      </c>
      <c r="BV46" s="503"/>
      <c r="BW46" s="503" t="str">
        <f>IF(T46="","",T46)</f>
        <v>Тариф на водоотведение, руб./куб.м. (без НДС)</v>
      </c>
      <c r="BX46" s="503"/>
      <c r="BY46" s="503"/>
      <c r="BZ46" s="1158">
        <v>23</v>
      </c>
    </row>
    <row customHeight="1" ht="0">
      <c r="A47" s="1366" t="s">
        <v>268</v>
      </c>
      <c r="B47" s="1366" t="s">
        <v>269</v>
      </c>
      <c r="C47" s="1366" t="s">
        <v>270</v>
      </c>
      <c r="D47" s="1366" t="s">
        <v>522</v>
      </c>
      <c r="E47" s="2262"/>
      <c r="F47" s="2262"/>
      <c r="G47" s="2262"/>
      <c r="H47" s="2262"/>
      <c r="I47" s="2289"/>
      <c r="J47" s="2289"/>
      <c r="K47" s="2259"/>
      <c r="L47" s="1367"/>
      <c r="P47" s="2260"/>
      <c r="Q47" s="2260"/>
      <c r="R47" s="360"/>
      <c r="S47" s="1493"/>
      <c r="T47" s="303"/>
      <c r="U47" s="303"/>
      <c r="V47" s="328"/>
      <c r="W47" s="328"/>
      <c r="X47" s="331" t="str">
        <f>Y46&amp;"-"&amp;AA46</f>
        <v>-</v>
      </c>
      <c r="Y47" s="2312"/>
      <c r="Z47" s="2110"/>
      <c r="AA47" s="2291"/>
      <c r="AB47" s="2110"/>
      <c r="AC47" s="328"/>
      <c r="AD47" s="328"/>
      <c r="AE47" s="331" t="str">
        <f>AF46&amp;"-"&amp;AH46</f>
        <v>46023-46203</v>
      </c>
      <c r="AF47" s="2269"/>
      <c r="AG47" s="2110"/>
      <c r="AH47" s="2291"/>
      <c r="AI47" s="2110"/>
      <c r="AJ47" s="328"/>
      <c r="AK47" s="2662"/>
      <c r="AL47" s="331" t="str">
        <f>AM46&amp;"-"&amp;AO46</f>
        <v>46204-46387</v>
      </c>
      <c r="AM47" s="2312"/>
      <c r="AN47" s="2110"/>
      <c r="AO47" s="2291"/>
      <c r="AP47" s="2110"/>
      <c r="AQ47" s="328"/>
      <c r="AR47" s="2662"/>
      <c r="AS47" s="331" t="str">
        <f>AT46&amp;"-"&amp;AV46</f>
        <v>46388-46568</v>
      </c>
      <c r="AT47" s="2312"/>
      <c r="AU47" s="2110"/>
      <c r="AV47" s="2291"/>
      <c r="AW47" s="2110"/>
      <c r="AX47" s="328"/>
      <c r="AY47" s="2662"/>
      <c r="AZ47" s="331" t="str">
        <f>BA46&amp;"-"&amp;BC46</f>
        <v>46569-46752</v>
      </c>
      <c r="BA47" s="2312"/>
      <c r="BB47" s="2110"/>
      <c r="BC47" s="2291"/>
      <c r="BD47" s="2110"/>
      <c r="BE47" s="328"/>
      <c r="BF47" s="2662"/>
      <c r="BG47" s="331" t="str">
        <f>BH46&amp;"-"&amp;BJ46</f>
        <v>46753-46934</v>
      </c>
      <c r="BH47" s="2312"/>
      <c r="BI47" s="2110"/>
      <c r="BJ47" s="2291"/>
      <c r="BK47" s="2110"/>
      <c r="BL47" s="328"/>
      <c r="BM47" s="2662"/>
      <c r="BN47" s="331" t="str">
        <f>BO46&amp;"-"&amp;BQ46</f>
        <v>46935-47118</v>
      </c>
      <c r="BO47" s="2312"/>
      <c r="BP47" s="2110"/>
      <c r="BQ47" s="2291"/>
      <c r="BR47" s="2110"/>
      <c r="BS47" s="1442"/>
      <c r="BT47" s="2352"/>
      <c r="BV47" s="503"/>
      <c r="BW47" s="503" t="str">
        <f>IF(T47="","",T47)</f>
        <v/>
      </c>
      <c r="BX47" s="503"/>
      <c r="BY47" s="503"/>
      <c r="BZ47" s="1158">
        <v>0</v>
      </c>
    </row>
    <row customHeight="1" ht="21">
      <c r="A48" s="1366" t="s">
        <v>268</v>
      </c>
      <c r="B48" s="1366" t="s">
        <v>269</v>
      </c>
      <c r="C48" s="1366" t="s">
        <v>270</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2646"/>
      <c r="AK48" s="2664"/>
      <c r="AL48" s="2664"/>
      <c r="AM48" s="2646"/>
      <c r="AN48" s="2646"/>
      <c r="AO48" s="2646"/>
      <c r="AP48" s="2646"/>
      <c r="AQ48" s="2646"/>
      <c r="AR48" s="2664"/>
      <c r="AS48" s="2664"/>
      <c r="AT48" s="2646"/>
      <c r="AU48" s="2646"/>
      <c r="AV48" s="2646"/>
      <c r="AW48" s="2646"/>
      <c r="AX48" s="2646"/>
      <c r="AY48" s="2664"/>
      <c r="AZ48" s="2664"/>
      <c r="BA48" s="2646"/>
      <c r="BB48" s="2646"/>
      <c r="BC48" s="2646"/>
      <c r="BD48" s="2646"/>
      <c r="BE48" s="2646"/>
      <c r="BF48" s="2664"/>
      <c r="BG48" s="2664"/>
      <c r="BH48" s="2646"/>
      <c r="BI48" s="2646"/>
      <c r="BJ48" s="2646"/>
      <c r="BK48" s="2646"/>
      <c r="BL48" s="2646"/>
      <c r="BM48" s="2664"/>
      <c r="BN48" s="2664"/>
      <c r="BO48" s="2646"/>
      <c r="BP48" s="2646"/>
      <c r="BQ48" s="2646"/>
      <c r="BR48" s="2664"/>
      <c r="BS48" s="370"/>
      <c r="BT48" s="1261" t="s">
        <v>489</v>
      </c>
      <c r="BV48" s="503"/>
      <c r="BW48" s="503" t="str">
        <f>IF(T48="","",T48)</f>
        <v>Добавить значение признака дифференциации</v>
      </c>
      <c r="BX48" s="503"/>
      <c r="BY48" s="503"/>
      <c r="BZ48" s="1158">
        <v>20</v>
      </c>
    </row>
    <row customHeight="1" ht="22.049999999999997">
      <c r="A49" s="1366" t="s">
        <v>268</v>
      </c>
      <c r="B49" s="1366" t="s">
        <v>269</v>
      </c>
      <c r="C49" s="1366" t="s">
        <v>270</v>
      </c>
      <c r="D49" s="1366" t="s">
        <v>522</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2646"/>
      <c r="AK49" s="2664"/>
      <c r="AL49" s="2664"/>
      <c r="AM49" s="2646"/>
      <c r="AN49" s="2646"/>
      <c r="AO49" s="2646"/>
      <c r="AP49" s="2647"/>
      <c r="AQ49" s="2646"/>
      <c r="AR49" s="2664"/>
      <c r="AS49" s="2664"/>
      <c r="AT49" s="2646"/>
      <c r="AU49" s="2646"/>
      <c r="AV49" s="2646"/>
      <c r="AW49" s="2647"/>
      <c r="AX49" s="2646"/>
      <c r="AY49" s="2664"/>
      <c r="AZ49" s="2664"/>
      <c r="BA49" s="2646"/>
      <c r="BB49" s="2646"/>
      <c r="BC49" s="2646"/>
      <c r="BD49" s="2647"/>
      <c r="BE49" s="2646"/>
      <c r="BF49" s="2664"/>
      <c r="BG49" s="2664"/>
      <c r="BH49" s="2646"/>
      <c r="BI49" s="2646"/>
      <c r="BJ49" s="2646"/>
      <c r="BK49" s="2647"/>
      <c r="BL49" s="2646"/>
      <c r="BM49" s="2664"/>
      <c r="BN49" s="2664"/>
      <c r="BO49" s="2646"/>
      <c r="BP49" s="2646"/>
      <c r="BQ49" s="2646"/>
      <c r="BR49" s="2665"/>
      <c r="BS49" s="370"/>
      <c r="BT49" s="1443"/>
      <c r="BV49" s="503"/>
      <c r="BW49" s="503" t="str">
        <f>IF(T49="","",T49)</f>
        <v>Добавить группу потребителей</v>
      </c>
      <c r="BX49" s="503"/>
      <c r="BY49" s="503"/>
      <c r="BZ49" s="1158">
        <v>21</v>
      </c>
    </row>
    <row customHeight="1" ht="22.049999999999997">
      <c r="A50" s="1366" t="s">
        <v>268</v>
      </c>
      <c r="B50" s="1366" t="s">
        <v>269</v>
      </c>
      <c r="C50" s="1366" t="s">
        <v>270</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2646"/>
      <c r="AK50" s="2664"/>
      <c r="AL50" s="2664"/>
      <c r="AM50" s="2646"/>
      <c r="AN50" s="2646"/>
      <c r="AO50" s="2646"/>
      <c r="AP50" s="2647"/>
      <c r="AQ50" s="2646"/>
      <c r="AR50" s="2664"/>
      <c r="AS50" s="2664"/>
      <c r="AT50" s="2646"/>
      <c r="AU50" s="2646"/>
      <c r="AV50" s="2646"/>
      <c r="AW50" s="2647"/>
      <c r="AX50" s="2646"/>
      <c r="AY50" s="2664"/>
      <c r="AZ50" s="2664"/>
      <c r="BA50" s="2646"/>
      <c r="BB50" s="2646"/>
      <c r="BC50" s="2646"/>
      <c r="BD50" s="2647"/>
      <c r="BE50" s="2646"/>
      <c r="BF50" s="2664"/>
      <c r="BG50" s="2664"/>
      <c r="BH50" s="2646"/>
      <c r="BI50" s="2646"/>
      <c r="BJ50" s="2646"/>
      <c r="BK50" s="2647"/>
      <c r="BL50" s="2646"/>
      <c r="BM50" s="2664"/>
      <c r="BN50" s="2664"/>
      <c r="BO50" s="2646"/>
      <c r="BP50" s="2646"/>
      <c r="BQ50" s="2646"/>
      <c r="BR50" s="2665"/>
      <c r="BS50" s="370"/>
      <c r="BT50" s="306"/>
      <c r="BV50" s="503"/>
      <c r="BW50" s="503" t="str">
        <f>IF(T50="","",T50)</f>
        <v>Добавить наименование признака дифференциации</v>
      </c>
      <c r="BX50" s="503"/>
      <c r="BY50" s="503"/>
      <c r="BZ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2666"/>
      <c r="AL51" s="2666"/>
      <c r="AM51" s="1327"/>
      <c r="AN51" s="1327"/>
      <c r="AO51" s="1327"/>
      <c r="AP51" s="1327"/>
      <c r="AQ51" s="1327"/>
      <c r="AR51" s="2666"/>
      <c r="AS51" s="2666"/>
      <c r="AT51" s="1327"/>
      <c r="AU51" s="1327"/>
      <c r="AV51" s="1327"/>
      <c r="AW51" s="1327"/>
      <c r="AX51" s="1327"/>
      <c r="AY51" s="2666"/>
      <c r="AZ51" s="2666"/>
      <c r="BA51" s="1327"/>
      <c r="BB51" s="1327"/>
      <c r="BC51" s="1327"/>
      <c r="BD51" s="1327"/>
      <c r="BE51" s="1327"/>
      <c r="BF51" s="2666"/>
      <c r="BG51" s="2666"/>
      <c r="BH51" s="1327"/>
      <c r="BI51" s="1327"/>
      <c r="BJ51" s="1327"/>
      <c r="BK51" s="1327"/>
      <c r="BL51" s="1327"/>
      <c r="BM51" s="2666"/>
      <c r="BN51" s="2666"/>
      <c r="BO51" s="1327"/>
      <c r="BP51" s="1327"/>
      <c r="BQ51" s="1327"/>
      <c r="BR51" s="2666"/>
      <c r="BS51" s="1327"/>
      <c r="BT51" s="1327"/>
      <c r="BV51" s="792"/>
      <c r="BW51" s="792" t="str">
        <f>IF(T51="","",T51)</f>
        <v>Добавить централизованную систему для дифференциации</v>
      </c>
      <c r="BX51" s="792"/>
      <c r="BY51" s="792"/>
      <c r="BZ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2666"/>
      <c r="AL52" s="2666"/>
      <c r="AM52" s="1327"/>
      <c r="AN52" s="1327"/>
      <c r="AO52" s="1327"/>
      <c r="AP52" s="1327"/>
      <c r="AQ52" s="1327"/>
      <c r="AR52" s="2666"/>
      <c r="AS52" s="2666"/>
      <c r="AT52" s="1327"/>
      <c r="AU52" s="1327"/>
      <c r="AV52" s="1327"/>
      <c r="AW52" s="1327"/>
      <c r="AX52" s="1327"/>
      <c r="AY52" s="2666"/>
      <c r="AZ52" s="2666"/>
      <c r="BA52" s="1327"/>
      <c r="BB52" s="1327"/>
      <c r="BC52" s="1327"/>
      <c r="BD52" s="1327"/>
      <c r="BE52" s="1327"/>
      <c r="BF52" s="2666"/>
      <c r="BG52" s="2666"/>
      <c r="BH52" s="1327"/>
      <c r="BI52" s="1327"/>
      <c r="BJ52" s="1327"/>
      <c r="BK52" s="1327"/>
      <c r="BL52" s="1327"/>
      <c r="BM52" s="2666"/>
      <c r="BN52" s="2666"/>
      <c r="BO52" s="1327"/>
      <c r="BP52" s="1327"/>
      <c r="BQ52" s="1327"/>
      <c r="BR52" s="2666"/>
      <c r="BS52" s="1327"/>
      <c r="BT52" s="1327"/>
      <c r="BV52" s="503"/>
      <c r="BW52" s="503" t="str">
        <f>IF(T52="","",T52)</f>
        <v>Добавить территорию для дифференциации</v>
      </c>
      <c r="BX52" s="503"/>
      <c r="BY52" s="503"/>
      <c r="BZ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2666"/>
      <c r="AL53" s="2666"/>
      <c r="AM53" s="1327"/>
      <c r="AN53" s="1327"/>
      <c r="AO53" s="1327"/>
      <c r="AP53" s="1327"/>
      <c r="AQ53" s="1327"/>
      <c r="AR53" s="2666"/>
      <c r="AS53" s="2666"/>
      <c r="AT53" s="1327"/>
      <c r="AU53" s="1327"/>
      <c r="AV53" s="1327"/>
      <c r="AW53" s="1327"/>
      <c r="AX53" s="1327"/>
      <c r="AY53" s="2666"/>
      <c r="AZ53" s="2666"/>
      <c r="BA53" s="1327"/>
      <c r="BB53" s="1327"/>
      <c r="BC53" s="1327"/>
      <c r="BD53" s="1327"/>
      <c r="BE53" s="1327"/>
      <c r="BF53" s="2666"/>
      <c r="BG53" s="2666"/>
      <c r="BH53" s="1327"/>
      <c r="BI53" s="1327"/>
      <c r="BJ53" s="1327"/>
      <c r="BK53" s="1327"/>
      <c r="BL53" s="1327"/>
      <c r="BM53" s="2666"/>
      <c r="BN53" s="2666"/>
      <c r="BO53" s="1327"/>
      <c r="BP53" s="1327"/>
      <c r="BQ53" s="1327"/>
      <c r="BR53" s="2666"/>
      <c r="BS53" s="1327"/>
      <c r="BT53" s="1327"/>
      <c r="BV53" s="792"/>
      <c r="BW53" s="792" t="str">
        <f>IF(T53="","",T53)</f>
        <v>Добавить наименование тарифа</v>
      </c>
      <c r="BX53" s="792"/>
      <c r="BY53" s="792"/>
      <c r="BZ53" s="521">
        <v>0</v>
      </c>
    </row>
    <row customHeight="1" ht="11.549999999999999">
      <c r="M54" s="1163"/>
      <c r="N54" s="1163"/>
      <c r="O54" s="540"/>
      <c r="P54" s="1158"/>
      <c r="Q54" s="1158"/>
      <c r="R54" s="1158"/>
      <c r="S54" s="1158"/>
      <c r="AJ54" s="1638"/>
      <c r="AK54" s="2652"/>
      <c r="AL54" s="2652"/>
      <c r="AM54" s="1638"/>
      <c r="AN54" s="1638"/>
      <c r="AO54" s="1638"/>
      <c r="AP54" s="1638"/>
      <c r="AQ54" s="1638"/>
      <c r="AR54" s="2652"/>
      <c r="AS54" s="2652"/>
      <c r="AT54" s="1638"/>
      <c r="AU54" s="1638"/>
      <c r="AV54" s="1638"/>
      <c r="AW54" s="1638"/>
      <c r="AX54" s="1638"/>
      <c r="AY54" s="2652"/>
      <c r="AZ54" s="2652"/>
      <c r="BA54" s="1638"/>
      <c r="BB54" s="1638"/>
      <c r="BC54" s="1638"/>
      <c r="BD54" s="1638"/>
      <c r="BE54" s="1638"/>
      <c r="BF54" s="2652"/>
      <c r="BG54" s="2652"/>
      <c r="BH54" s="1638"/>
      <c r="BI54" s="1638"/>
      <c r="BJ54" s="1638"/>
      <c r="BK54" s="1638"/>
      <c r="BL54" s="1638"/>
      <c r="BM54" s="2652"/>
      <c r="BN54" s="2652"/>
      <c r="BO54" s="1638"/>
      <c r="BP54" s="1638"/>
      <c r="BQ54" s="1638"/>
      <c r="BR54" s="2652"/>
      <c r="BU54" s="1158"/>
      <c r="BV54" s="1158"/>
      <c r="BW54" s="1158"/>
      <c r="BX54" s="1158"/>
      <c r="BY54" s="1158"/>
      <c r="BZ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388"/>
      <c r="AK55" s="2685"/>
      <c r="AL55" s="2685"/>
      <c r="AM55" s="2388"/>
      <c r="AN55" s="2388"/>
      <c r="AO55" s="2388"/>
      <c r="AP55" s="2388"/>
      <c r="AQ55" s="2388"/>
      <c r="AR55" s="2685"/>
      <c r="AS55" s="2685"/>
      <c r="AT55" s="2388"/>
      <c r="AU55" s="2388"/>
      <c r="AV55" s="2388"/>
      <c r="AW55" s="2388"/>
      <c r="AX55" s="2388"/>
      <c r="AY55" s="2685"/>
      <c r="AZ55" s="2685"/>
      <c r="BA55" s="2388"/>
      <c r="BB55" s="2388"/>
      <c r="BC55" s="2388"/>
      <c r="BD55" s="2388"/>
      <c r="BE55" s="2388"/>
      <c r="BF55" s="2685"/>
      <c r="BG55" s="2685"/>
      <c r="BH55" s="2388"/>
      <c r="BI55" s="2388"/>
      <c r="BJ55" s="2388"/>
      <c r="BK55" s="2388"/>
      <c r="BL55" s="2388"/>
      <c r="BM55" s="2685"/>
      <c r="BN55" s="2685"/>
      <c r="BO55" s="2388"/>
      <c r="BP55" s="2388"/>
      <c r="BQ55" s="2388"/>
      <c r="BR55" s="2685"/>
      <c r="BS55" s="2288"/>
      <c r="BT55" s="2288"/>
      <c r="BZ55" s="1158">
        <v>14</v>
      </c>
    </row>
    <row customHeight="1" ht="14.699999999999998">
      <c r="O56" s="540"/>
      <c r="AJ56" s="1638"/>
      <c r="AK56" s="2652"/>
      <c r="AL56" s="2652"/>
      <c r="AM56" s="1638"/>
      <c r="AN56" s="1638"/>
      <c r="AO56" s="1638"/>
      <c r="AP56" s="1638"/>
      <c r="AQ56" s="1638"/>
      <c r="AR56" s="2652"/>
      <c r="AS56" s="2652"/>
      <c r="AT56" s="1638"/>
      <c r="AU56" s="1638"/>
      <c r="AV56" s="1638"/>
      <c r="AW56" s="1638"/>
      <c r="AX56" s="1638"/>
      <c r="AY56" s="2652"/>
      <c r="AZ56" s="2652"/>
      <c r="BA56" s="1638"/>
      <c r="BB56" s="1638"/>
      <c r="BC56" s="1638"/>
      <c r="BD56" s="1638"/>
      <c r="BE56" s="1638"/>
      <c r="BF56" s="2652"/>
      <c r="BG56" s="2652"/>
      <c r="BH56" s="1638"/>
      <c r="BI56" s="1638"/>
      <c r="BJ56" s="1638"/>
      <c r="BK56" s="1638"/>
      <c r="BL56" s="1638"/>
      <c r="BM56" s="2652"/>
      <c r="BN56" s="2652"/>
      <c r="BO56" s="1638"/>
      <c r="BP56" s="1638"/>
      <c r="BQ56" s="1638"/>
      <c r="BR56" s="2652"/>
      <c r="BZ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388"/>
      <c r="AK57" s="2685"/>
      <c r="AL57" s="2685"/>
      <c r="AM57" s="2388"/>
      <c r="AN57" s="2388"/>
      <c r="AO57" s="2388"/>
      <c r="AP57" s="2388"/>
      <c r="AQ57" s="2388"/>
      <c r="AR57" s="2685"/>
      <c r="AS57" s="2685"/>
      <c r="AT57" s="2388"/>
      <c r="AU57" s="2388"/>
      <c r="AV57" s="2388"/>
      <c r="AW57" s="2388"/>
      <c r="AX57" s="2388"/>
      <c r="AY57" s="2685"/>
      <c r="AZ57" s="2685"/>
      <c r="BA57" s="2388"/>
      <c r="BB57" s="2388"/>
      <c r="BC57" s="2388"/>
      <c r="BD57" s="2388"/>
      <c r="BE57" s="2388"/>
      <c r="BF57" s="2685"/>
      <c r="BG57" s="2685"/>
      <c r="BH57" s="2388"/>
      <c r="BI57" s="2388"/>
      <c r="BJ57" s="2388"/>
      <c r="BK57" s="2388"/>
      <c r="BL57" s="2388"/>
      <c r="BM57" s="2685"/>
      <c r="BN57" s="2685"/>
      <c r="BO57" s="2388"/>
      <c r="BP57" s="2388"/>
      <c r="BQ57" s="2388"/>
      <c r="BR57" s="2685"/>
      <c r="BS57" s="2288"/>
      <c r="BT57" s="2288"/>
      <c r="BZ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638">
        <v>0</v>
      </c>
      <c r="AK58" s="2652">
        <v>0</v>
      </c>
      <c r="AL58" s="2652">
        <v>0</v>
      </c>
      <c r="AM58" s="1638">
        <v>0</v>
      </c>
      <c r="AN58" s="1638">
        <v>0</v>
      </c>
      <c r="AO58" s="1638">
        <v>0</v>
      </c>
      <c r="AP58" s="1638">
        <v>0</v>
      </c>
      <c r="AQ58" s="1638">
        <v>0</v>
      </c>
      <c r="AR58" s="2652">
        <v>0</v>
      </c>
      <c r="AS58" s="2652">
        <v>0</v>
      </c>
      <c r="AT58" s="1638">
        <v>0</v>
      </c>
      <c r="AU58" s="1638">
        <v>0</v>
      </c>
      <c r="AV58" s="1638">
        <v>0</v>
      </c>
      <c r="AW58" s="1638">
        <v>0</v>
      </c>
      <c r="AX58" s="1638">
        <v>0</v>
      </c>
      <c r="AY58" s="2652">
        <v>0</v>
      </c>
      <c r="AZ58" s="2652">
        <v>0</v>
      </c>
      <c r="BA58" s="1638">
        <v>0</v>
      </c>
      <c r="BB58" s="1638">
        <v>0</v>
      </c>
      <c r="BC58" s="1638">
        <v>0</v>
      </c>
      <c r="BD58" s="1638">
        <v>0</v>
      </c>
      <c r="BE58" s="1638">
        <v>0</v>
      </c>
      <c r="BF58" s="2652">
        <v>0</v>
      </c>
      <c r="BG58" s="2652">
        <v>0</v>
      </c>
      <c r="BH58" s="1638">
        <v>0</v>
      </c>
      <c r="BI58" s="1638">
        <v>0</v>
      </c>
      <c r="BJ58" s="1638">
        <v>0</v>
      </c>
      <c r="BK58" s="1638">
        <v>0</v>
      </c>
      <c r="BL58" s="1638">
        <v>0</v>
      </c>
      <c r="BM58" s="2652">
        <v>0</v>
      </c>
      <c r="BN58" s="2652">
        <v>0</v>
      </c>
      <c r="BO58" s="1638">
        <v>0</v>
      </c>
      <c r="BP58" s="1638">
        <v>0</v>
      </c>
      <c r="BQ58" s="1638">
        <v>0</v>
      </c>
      <c r="BR58" s="2652">
        <v>0</v>
      </c>
      <c r="BS58" s="1158">
        <v>4</v>
      </c>
      <c r="BT58" s="1158">
        <v>115</v>
      </c>
      <c r="BU58" s="514">
        <v>10</v>
      </c>
      <c r="BV58" s="514">
        <v>10</v>
      </c>
      <c r="BW58" s="514">
        <v>10</v>
      </c>
      <c r="BX58" s="514">
        <v>10</v>
      </c>
      <c r="BY58" s="514">
        <v>10</v>
      </c>
      <c r="BZ58" s="1158">
        <v>23</v>
      </c>
    </row>
  </sheetData>
  <sheetProtection formatColumns="0" formatRows="0" autoFilter="0" sort="0" insertRows="0" insertColumns="1" deleteRows="0" deleteColumns="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10D17-D8AA-55CA-C007-0.52FF8F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329"/>
      <c r="AC28" s="2267" t="str">
        <f>IF(TITLE_DATE_PR_CHANGE="",IF(TITLE_DATE_PR="","",TITLE_DATE_PR),TITLE_DATE_PR_CHANGE)</f>
        <v>45773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329"/>
      <c r="AC29" s="2254" t="str">
        <f>IF(TITLE_NUMBER_PR_CHANGE="",IF(TITLE_NUMBER_PR="","",TITLE_NUMBER_PR),TITLE_NUMBER_PR_CHANGE)</f>
        <v>1412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329"/>
      <c r="AC32" s="2267" t="str">
        <f>IF(TITLE_DATE_PR_CHANGE="",IF(TITLE_DATE_PR="","",TITLE_DATE_PR),TITLE_DATE_PR_CHANGE)</f>
        <v>45773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329"/>
      <c r="AC33" s="2254" t="str">
        <f>IF(TITLE_NUMBER_PR_CHANGE="",IF(TITLE_NUMBER_PR="","",TITLE_NUMBER_PR),TITLE_NUMBER_PR_CHANGE)</f>
        <v>1412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139</v>
      </c>
      <c r="C39" s="1373" t="s">
        <v>140</v>
      </c>
      <c r="D39" s="1373" t="s">
        <v>141</v>
      </c>
      <c r="E39" s="1367" t="s">
        <v>440</v>
      </c>
      <c r="F39" s="1367" t="s">
        <v>441</v>
      </c>
      <c r="G39" s="1367" t="s">
        <v>442</v>
      </c>
      <c r="H39" s="1367"/>
      <c r="I39" s="1367" t="s">
        <v>492</v>
      </c>
      <c r="J39" s="1367" t="s">
        <v>445</v>
      </c>
      <c r="K39" s="1367" t="s">
        <v>493</v>
      </c>
      <c r="L39" s="1367" t="s">
        <v>421</v>
      </c>
      <c r="Q39" s="379"/>
      <c r="R39" s="379"/>
      <c r="S39" s="2276"/>
      <c r="T39" s="2212"/>
      <c r="U39" s="305"/>
      <c r="V39" s="1486" t="s">
        <v>520</v>
      </c>
      <c r="W39" s="1225" t="s">
        <v>521</v>
      </c>
      <c r="X39" s="1225" t="s">
        <v>496</v>
      </c>
      <c r="Y39" s="1492" t="s">
        <v>449</v>
      </c>
      <c r="Z39" s="2273" t="s">
        <v>450</v>
      </c>
      <c r="AA39" s="2274"/>
      <c r="AB39" s="2282"/>
      <c r="AC39" s="1486" t="s">
        <v>520</v>
      </c>
      <c r="AD39" s="1225" t="s">
        <v>521</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525</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276</v>
      </c>
      <c r="B46" s="1366" t="s">
        <v>277</v>
      </c>
      <c r="C46" s="1366" t="s">
        <v>278</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525</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525</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271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272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4128B-015D-BE0C-13F8-0.DFE17C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45773</v>
      </c>
      <c r="W32" s="2267"/>
      <c r="X32" s="2267"/>
      <c r="Y32" s="2267"/>
      <c r="Z32" s="2267"/>
      <c r="AA32" s="2267"/>
      <c r="AB32" s="2267"/>
      <c r="AC32" s="329"/>
      <c r="AD32" s="2267" t="str">
        <f>IF(TITLE_DATE_PR_CHANGE="",IF(TITLE_DATE_PR="","",TITLE_DATE_PR),TITLE_DATE_PR_CHANGE)</f>
        <v>45773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1412</v>
      </c>
      <c r="W33" s="2254"/>
      <c r="X33" s="2254"/>
      <c r="Y33" s="2254"/>
      <c r="Z33" s="2254"/>
      <c r="AA33" s="2254"/>
      <c r="AB33" s="2254"/>
      <c r="AC33" s="329"/>
      <c r="AD33" s="2254" t="str">
        <f>IF(TITLE_NUMBER_PR_CHANGE="",IF(TITLE_NUMBER_PR="","",TITLE_NUMBER_PR),TITLE_NUMBER_PR_CHANGE)</f>
        <v>1412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45773</v>
      </c>
      <c r="W36" s="2267"/>
      <c r="X36" s="2267"/>
      <c r="Y36" s="2267"/>
      <c r="Z36" s="2267"/>
      <c r="AA36" s="2267"/>
      <c r="AB36" s="2267"/>
      <c r="AC36" s="329"/>
      <c r="AD36" s="2267" t="str">
        <f>IF(TITLE_DATE_PR_CHANGE="",IF(TITLE_DATE_PR="","",TITLE_DATE_PR),TITLE_DATE_PR_CHANGE)</f>
        <v>45773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1412</v>
      </c>
      <c r="W37" s="2254"/>
      <c r="X37" s="2254"/>
      <c r="Y37" s="2254"/>
      <c r="Z37" s="2254"/>
      <c r="AA37" s="2254"/>
      <c r="AB37" s="2254"/>
      <c r="AC37" s="329"/>
      <c r="AD37" s="2254" t="str">
        <f>IF(TITLE_NUMBER_PR_CHANGE="",IF(TITLE_NUMBER_PR="","",TITLE_NUMBER_PR),TITLE_NUMBER_PR_CHANGE)</f>
        <v>1412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509</v>
      </c>
      <c r="U41" s="304"/>
      <c r="V41" s="2277" t="s">
        <v>432</v>
      </c>
      <c r="W41" s="2278"/>
      <c r="X41" s="2278"/>
      <c r="Y41" s="2278"/>
      <c r="Z41" s="2278"/>
      <c r="AA41" s="2278"/>
      <c r="AB41" s="2279"/>
      <c r="AC41" s="2280" t="s">
        <v>433</v>
      </c>
      <c r="AD41" s="2331" t="s">
        <v>528</v>
      </c>
      <c r="AE41" s="2294"/>
      <c r="AF41" s="2294"/>
      <c r="AG41" s="2332"/>
      <c r="AH41" s="2331" t="s">
        <v>529</v>
      </c>
      <c r="AI41" s="2294"/>
      <c r="AJ41" s="2294"/>
      <c r="AK41" s="2332"/>
      <c r="AL41" s="2331" t="s">
        <v>530</v>
      </c>
      <c r="AM41" s="2294"/>
      <c r="AN41" s="2294"/>
      <c r="AO41" s="2332"/>
      <c r="AP41" s="2331" t="s">
        <v>513</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533</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533</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271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272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471D7-9D62-DE25-EA07-0.07AF3902}"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Ставрополь(07701000)</v>
      </c>
      <c r="P13" s="420"/>
      <c r="Q13" s="420"/>
      <c r="R13" s="423"/>
      <c r="S13" s="420"/>
      <c r="T13" s="420"/>
      <c r="U13" s="420"/>
      <c r="V13" s="425"/>
      <c r="W13" s="425"/>
      <c r="X13" s="422"/>
      <c r="Y13" s="422"/>
      <c r="Z13" s="422"/>
      <c r="AA13" s="422"/>
      <c r="AB13" s="422"/>
      <c r="AC13" s="426">
        <v>15</v>
      </c>
    </row>
    <row customHeight="1" ht="15">
      <c r="A14" s="1885"/>
      <c r="B14" s="1369" t="s">
        <v>102</v>
      </c>
      <c r="C14" s="1369"/>
      <c r="D14" s="803" t="s">
        <v>103</v>
      </c>
      <c r="E14" s="1881" t="str">
        <f>A12&amp;"."&amp;B14</f>
        <v>1.2</v>
      </c>
      <c r="F14" s="1886" t="s">
        <v>104</v>
      </c>
      <c r="G14" s="1890" t="s">
        <v>105</v>
      </c>
      <c r="H14" s="1890" t="s">
        <v>105</v>
      </c>
      <c r="I14" s="1888" t="s">
        <v>106</v>
      </c>
      <c r="J14" s="1627"/>
      <c r="K14" s="1639"/>
      <c r="L14" s="1639"/>
      <c r="M14" s="1627" t="str">
        <f t="array" ref="M14:M14">IF(ISERROR(MATCH(MID(N14,1,250),MID(note_ter,1,250),0)),"n","y")</f>
        <v>n</v>
      </c>
      <c r="N14" s="1639"/>
      <c r="O14" s="1627" t="str">
        <f>H14&amp;"("&amp;I14&amp;")"</f>
        <v>Шпаковский муниципальный округ(07558000)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107</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4.699999999999998">
      <c r="A16" s="761"/>
      <c r="B16" s="420"/>
      <c r="C16" s="761"/>
      <c r="D16" s="785"/>
      <c r="E16" s="797"/>
      <c r="F16" s="181"/>
      <c r="G16" s="419" t="s">
        <v>108</v>
      </c>
      <c r="H16" s="181"/>
      <c r="I16" s="182"/>
      <c r="J16" s="252"/>
      <c r="K16" s="158"/>
      <c r="L16" s="158"/>
      <c r="M16" s="158"/>
      <c r="N16" s="229" t="s">
        <v>109</v>
      </c>
      <c r="O16" s="158"/>
      <c r="P16" s="228"/>
      <c r="Q16" s="228"/>
      <c r="R16" s="228"/>
      <c r="S16" s="228"/>
      <c r="AC16" s="119">
        <v>14</v>
      </c>
    </row>
    <row s="1822" customFormat="1" customHeight="1" ht="22.049999999999997">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4.699999999999998">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1.0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4.699999999999998">
      <c r="AC22" s="86">
        <v>14</v>
      </c>
    </row>
    <row customHeight="1" ht="14.699999999999998">
      <c r="AC23" s="86">
        <v>14</v>
      </c>
    </row>
    <row customHeight="1" ht="14.699999999999998">
      <c r="AC24" s="86">
        <v>14</v>
      </c>
    </row>
    <row customHeight="1" ht="14.699999999999998">
      <c r="H25" s="67"/>
      <c r="AC25" s="86">
        <v>14</v>
      </c>
    </row>
    <row customHeight="1" ht="14.699999999999998">
      <c r="AC26" s="86">
        <v>14</v>
      </c>
    </row>
    <row customHeight="1" ht="14.699999999999998">
      <c r="AC27" s="86">
        <v>14</v>
      </c>
    </row>
    <row customHeight="1" ht="14.699999999999998">
      <c r="AC28" s="86">
        <v>14</v>
      </c>
    </row>
    <row customHeight="1" ht="14.699999999999998">
      <c r="J29" s="86"/>
      <c r="K29" s="86"/>
      <c r="L29" s="86"/>
      <c r="AC29" s="86">
        <v>14</v>
      </c>
    </row>
    <row customHeight="1" ht="22.5" hidden="1">
      <c r="A30" s="761" t="s">
        <v>82</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08634-2FB9-3864-FD41-0.4B65A9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2267"/>
      <c r="AC28" s="2267"/>
      <c r="AD28" s="2267"/>
      <c r="AE28" s="2267"/>
      <c r="AF28" s="329"/>
      <c r="AG28" s="2267" t="str">
        <f>IF(TITLE_DATE_PR_CHANGE="",IF(TITLE_DATE_PR="","",TITLE_DATE_PR),TITLE_DATE_PR_CHANGE)</f>
        <v>45773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2254"/>
      <c r="AC29" s="2254"/>
      <c r="AD29" s="2254"/>
      <c r="AE29" s="2254"/>
      <c r="AF29" s="329"/>
      <c r="AG29" s="2254" t="str">
        <f>IF(TITLE_NUMBER_PR_CHANGE="",IF(TITLE_NUMBER_PR="","",TITLE_NUMBER_PR),TITLE_NUMBER_PR_CHANGE)</f>
        <v>1412</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2267"/>
      <c r="AC32" s="2267"/>
      <c r="AD32" s="2267"/>
      <c r="AE32" s="2267"/>
      <c r="AF32" s="329"/>
      <c r="AG32" s="2267" t="str">
        <f>IF(TITLE_DATE_PR_CHANGE="",IF(TITLE_DATE_PR="","",TITLE_DATE_PR),TITLE_DATE_PR_CHANGE)</f>
        <v>45773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2254"/>
      <c r="AC33" s="2254"/>
      <c r="AD33" s="2254"/>
      <c r="AE33" s="2254"/>
      <c r="AF33" s="329"/>
      <c r="AG33" s="2254" t="str">
        <f>IF(TITLE_NUMBER_PR_CHANGE="",IF(TITLE_NUMBER_PR="","",TITLE_NUMBER_PR),TITLE_NUMBER_PR_CHANGE)</f>
        <v>1412</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536</v>
      </c>
      <c r="W38" s="2368" t="s">
        <v>537</v>
      </c>
      <c r="X38" s="2368"/>
      <c r="Y38" s="2368"/>
      <c r="Z38" s="2368" t="s">
        <v>538</v>
      </c>
      <c r="AA38" s="2368"/>
      <c r="AB38" s="2368"/>
      <c r="AC38" s="2297" t="s">
        <v>439</v>
      </c>
      <c r="AD38" s="2316"/>
      <c r="AE38" s="2317"/>
      <c r="AF38" s="2281"/>
      <c r="AG38" s="2369" t="s">
        <v>536</v>
      </c>
      <c r="AH38" s="2368" t="s">
        <v>537</v>
      </c>
      <c r="AI38" s="2368"/>
      <c r="AJ38" s="2368"/>
      <c r="AK38" s="2368" t="s">
        <v>538</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542</v>
      </c>
      <c r="Y40" s="1986" t="s">
        <v>543</v>
      </c>
      <c r="Z40" s="2368"/>
      <c r="AA40" s="1986" t="s">
        <v>544</v>
      </c>
      <c r="AB40" s="1986" t="s">
        <v>545</v>
      </c>
      <c r="AC40" s="1492" t="s">
        <v>449</v>
      </c>
      <c r="AD40" s="2273" t="s">
        <v>450</v>
      </c>
      <c r="AE40" s="2274"/>
      <c r="AF40" s="2282"/>
      <c r="AG40" s="2369"/>
      <c r="AH40" s="2368"/>
      <c r="AI40" s="1986" t="s">
        <v>542</v>
      </c>
      <c r="AJ40" s="1986" t="s">
        <v>543</v>
      </c>
      <c r="AK40" s="2368"/>
      <c r="AL40" s="1986" t="s">
        <v>544</v>
      </c>
      <c r="AM40" s="1986" t="s">
        <v>545</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546</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546</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252</v>
      </c>
      <c r="B47" s="1366" t="s">
        <v>253</v>
      </c>
      <c r="C47" s="1366" t="s">
        <v>254</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252</v>
      </c>
      <c r="B49" s="1366" t="s">
        <v>253</v>
      </c>
      <c r="C49" s="1366" t="s">
        <v>254</v>
      </c>
      <c r="D49" s="1366" t="s">
        <v>546</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546</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546</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62"/>
      <c r="F52" s="2261"/>
      <c r="G52" s="1317"/>
      <c r="H52" s="1317"/>
      <c r="I52" s="1317"/>
      <c r="J52" s="1317"/>
      <c r="K52" s="1317"/>
      <c r="L52" s="1497"/>
      <c r="M52" s="1324"/>
      <c r="N52" s="1324"/>
      <c r="P52" s="1319"/>
      <c r="Q52" s="1320"/>
      <c r="R52" s="1319"/>
      <c r="S52" s="1325"/>
      <c r="T52" s="1328" t="s">
        <v>271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61"/>
      <c r="F53" s="1346"/>
      <c r="G53" s="1346"/>
      <c r="H53" s="1346"/>
      <c r="I53" s="1346"/>
      <c r="J53" s="1346"/>
      <c r="K53" s="1346"/>
      <c r="L53" s="1349"/>
      <c r="M53" s="1324"/>
      <c r="N53" s="1324"/>
      <c r="O53" s="521"/>
      <c r="P53" s="383"/>
      <c r="Q53" s="1347"/>
      <c r="R53" s="383"/>
      <c r="S53" s="1325"/>
      <c r="T53" s="1328" t="s">
        <v>272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AC812-132E-85D5-0CD3-0.998C41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45773</v>
      </c>
      <c r="W28" s="2267"/>
      <c r="X28" s="2267"/>
      <c r="Y28" s="2267"/>
      <c r="Z28" s="2267"/>
      <c r="AA28" s="2267"/>
      <c r="AB28" s="2267"/>
      <c r="AC28" s="2267"/>
      <c r="AD28" s="2267"/>
      <c r="AE28" s="2267"/>
      <c r="AF28" s="329"/>
      <c r="AG28" s="2267" t="str">
        <f>IF(TITLE_DATE_PR_CHANGE="",IF(TITLE_DATE_PR="","",TITLE_DATE_PR),TITLE_DATE_PR_CHANGE)</f>
        <v>45773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1412</v>
      </c>
      <c r="W29" s="2254"/>
      <c r="X29" s="2254"/>
      <c r="Y29" s="2254"/>
      <c r="Z29" s="2254"/>
      <c r="AA29" s="2254"/>
      <c r="AB29" s="2254"/>
      <c r="AC29" s="2254"/>
      <c r="AD29" s="2254"/>
      <c r="AE29" s="2254"/>
      <c r="AF29" s="329"/>
      <c r="AG29" s="2254" t="str">
        <f>IF(TITLE_NUMBER_PR_CHANGE="",IF(TITLE_NUMBER_PR="","",TITLE_NUMBER_PR),TITLE_NUMBER_PR_CHANGE)</f>
        <v>1412</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45773</v>
      </c>
      <c r="W32" s="2267"/>
      <c r="X32" s="2267"/>
      <c r="Y32" s="2267"/>
      <c r="Z32" s="2267"/>
      <c r="AA32" s="2267"/>
      <c r="AB32" s="2267"/>
      <c r="AC32" s="2267"/>
      <c r="AD32" s="2267"/>
      <c r="AE32" s="2267"/>
      <c r="AF32" s="329"/>
      <c r="AG32" s="2267" t="str">
        <f>IF(TITLE_DATE_PR_CHANGE="",IF(TITLE_DATE_PR="","",TITLE_DATE_PR),TITLE_DATE_PR_CHANGE)</f>
        <v>45773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1412</v>
      </c>
      <c r="W33" s="2254"/>
      <c r="X33" s="2254"/>
      <c r="Y33" s="2254"/>
      <c r="Z33" s="2254"/>
      <c r="AA33" s="2254"/>
      <c r="AB33" s="2254"/>
      <c r="AC33" s="2254"/>
      <c r="AD33" s="2254"/>
      <c r="AE33" s="2254"/>
      <c r="AF33" s="329"/>
      <c r="AG33" s="2254" t="str">
        <f>IF(TITLE_NUMBER_PR_CHANGE="",IF(TITLE_NUMBER_PR="","",TITLE_NUMBER_PR),TITLE_NUMBER_PR_CHANGE)</f>
        <v>1412</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439</v>
      </c>
      <c r="AD38" s="2316"/>
      <c r="AE38" s="2317"/>
      <c r="AF38" s="2281"/>
      <c r="AG38" s="2369" t="s">
        <v>536</v>
      </c>
      <c r="AH38" s="2368" t="s">
        <v>537</v>
      </c>
      <c r="AI38" s="2368"/>
      <c r="AJ38" s="2368"/>
      <c r="AK38" s="2368" t="s">
        <v>538</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139</v>
      </c>
      <c r="C40" s="1373" t="s">
        <v>140</v>
      </c>
      <c r="D40" s="1373" t="s">
        <v>141</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542</v>
      </c>
      <c r="Y40" s="1986" t="s">
        <v>543</v>
      </c>
      <c r="Z40" s="2368"/>
      <c r="AA40" s="1986" t="s">
        <v>544</v>
      </c>
      <c r="AB40" s="1986" t="s">
        <v>545</v>
      </c>
      <c r="AC40" s="1492" t="s">
        <v>449</v>
      </c>
      <c r="AD40" s="2273" t="s">
        <v>450</v>
      </c>
      <c r="AE40" s="2274"/>
      <c r="AF40" s="2282"/>
      <c r="AG40" s="2369"/>
      <c r="AH40" s="2368"/>
      <c r="AI40" s="1986" t="s">
        <v>542</v>
      </c>
      <c r="AJ40" s="1986" t="s">
        <v>543</v>
      </c>
      <c r="AK40" s="2368"/>
      <c r="AL40" s="1986" t="s">
        <v>544</v>
      </c>
      <c r="AM40" s="1986" t="s">
        <v>545</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547</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257</v>
      </c>
      <c r="B47" s="1366" t="s">
        <v>258</v>
      </c>
      <c r="C47" s="1366" t="s">
        <v>259</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547</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547</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271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272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EC41F-6DD5-7AA8-2481-0.FB23EB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45773</v>
      </c>
      <c r="W32" s="2267"/>
      <c r="X32" s="2267"/>
      <c r="Y32" s="2267"/>
      <c r="Z32" s="2267"/>
      <c r="AA32" s="2267"/>
      <c r="AB32" s="2267"/>
      <c r="AC32" s="329"/>
      <c r="AD32" s="2267" t="str">
        <f>IF(TITLE_DATE_PR_CHANGE="",IF(TITLE_DATE_PR="","",TITLE_DATE_PR),TITLE_DATE_PR_CHANGE)</f>
        <v>45773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1412</v>
      </c>
      <c r="W33" s="2254"/>
      <c r="X33" s="2254"/>
      <c r="Y33" s="2254"/>
      <c r="Z33" s="2254"/>
      <c r="AA33" s="2254"/>
      <c r="AB33" s="2254"/>
      <c r="AC33" s="329"/>
      <c r="AD33" s="2254" t="str">
        <f>IF(TITLE_NUMBER_PR_CHANGE="",IF(TITLE_NUMBER_PR="","",TITLE_NUMBER_PR),TITLE_NUMBER_PR_CHANGE)</f>
        <v>1412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45773</v>
      </c>
      <c r="W36" s="2267"/>
      <c r="X36" s="2267"/>
      <c r="Y36" s="2267"/>
      <c r="Z36" s="2267"/>
      <c r="AA36" s="2267"/>
      <c r="AB36" s="2267"/>
      <c r="AC36" s="329"/>
      <c r="AD36" s="2267" t="str">
        <f>IF(TITLE_DATE_PR_CHANGE="",IF(TITLE_DATE_PR="","",TITLE_DATE_PR),TITLE_DATE_PR_CHANGE)</f>
        <v>45773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1412</v>
      </c>
      <c r="W37" s="2254"/>
      <c r="X37" s="2254"/>
      <c r="Y37" s="2254"/>
      <c r="Z37" s="2254"/>
      <c r="AA37" s="2254"/>
      <c r="AB37" s="2254"/>
      <c r="AC37" s="329"/>
      <c r="AD37" s="2254" t="str">
        <f>IF(TITLE_NUMBER_PR_CHANGE="",IF(TITLE_NUMBER_PR="","",TITLE_NUMBER_PR),TITLE_NUMBER_PR_CHANGE)</f>
        <v>1412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509</v>
      </c>
      <c r="U41" s="304"/>
      <c r="V41" s="2277" t="s">
        <v>432</v>
      </c>
      <c r="W41" s="2278"/>
      <c r="X41" s="2278"/>
      <c r="Y41" s="2278"/>
      <c r="Z41" s="2278"/>
      <c r="AA41" s="2278"/>
      <c r="AB41" s="2279"/>
      <c r="AC41" s="2280" t="s">
        <v>433</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262</v>
      </c>
      <c r="B47" s="1366" t="s">
        <v>263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262</v>
      </c>
      <c r="B48" s="1366" t="s">
        <v>263</v>
      </c>
      <c r="C48" s="1366" t="s">
        <v>264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262</v>
      </c>
      <c r="B49" s="1346" t="s">
        <v>263</v>
      </c>
      <c r="C49" s="1346" t="s">
        <v>264</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262</v>
      </c>
      <c r="B50" s="1346" t="s">
        <v>263</v>
      </c>
      <c r="C50" s="1346" t="s">
        <v>264</v>
      </c>
      <c r="D50" s="1346" t="s">
        <v>548</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262</v>
      </c>
      <c r="B51" s="1346" t="s">
        <v>263</v>
      </c>
      <c r="C51" s="1346" t="s">
        <v>264</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262</v>
      </c>
      <c r="B52" s="1366" t="s">
        <v>263</v>
      </c>
      <c r="C52" s="1366" t="s">
        <v>264</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262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262</v>
      </c>
      <c r="B56" s="1366" t="s">
        <v>263</v>
      </c>
      <c r="C56" s="1366" t="s">
        <v>264</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262</v>
      </c>
      <c r="B57" s="1366" t="s">
        <v>263</v>
      </c>
      <c r="C57" s="1366" t="s">
        <v>264</v>
      </c>
      <c r="D57" s="1366" t="s">
        <v>548</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262</v>
      </c>
      <c r="B58" s="1346" t="s">
        <v>263</v>
      </c>
      <c r="C58" s="1346" t="s">
        <v>264</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262</v>
      </c>
      <c r="B59" s="1346" t="s">
        <v>263</v>
      </c>
      <c r="C59" s="1346" t="s">
        <v>264</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262</v>
      </c>
      <c r="B60" s="1346" t="s">
        <v>263</v>
      </c>
      <c r="C60" s="1346" t="s">
        <v>264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262</v>
      </c>
      <c r="B61" s="1346" t="s">
        <v>263</v>
      </c>
      <c r="C61" s="1317"/>
      <c r="D61" s="1317"/>
      <c r="E61" s="2262"/>
      <c r="F61" s="2261"/>
      <c r="G61" s="1317"/>
      <c r="H61" s="1317"/>
      <c r="I61" s="1317"/>
      <c r="J61" s="1317"/>
      <c r="K61" s="1317"/>
      <c r="L61" s="1497"/>
      <c r="M61" s="1324"/>
      <c r="N61" s="1324"/>
      <c r="P61" s="1319"/>
      <c r="Q61" s="1320"/>
      <c r="R61" s="1319"/>
      <c r="S61" s="1325"/>
      <c r="T61" s="1328" t="s">
        <v>271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262</v>
      </c>
      <c r="B62" s="1346"/>
      <c r="C62" s="1346"/>
      <c r="D62" s="1346"/>
      <c r="E62" s="2261"/>
      <c r="F62" s="1346"/>
      <c r="G62" s="1346"/>
      <c r="H62" s="1346"/>
      <c r="I62" s="1346"/>
      <c r="J62" s="1346"/>
      <c r="K62" s="1346"/>
      <c r="L62" s="1349"/>
      <c r="M62" s="1324"/>
      <c r="N62" s="1324"/>
      <c r="O62" s="521"/>
      <c r="P62" s="383"/>
      <c r="Q62" s="1347"/>
      <c r="R62" s="383"/>
      <c r="S62" s="1325"/>
      <c r="T62" s="1328" t="s">
        <v>272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287B5-EF1A-F87A-F21F-0.1A84E34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МУП "ВОДОКАНАЛ"</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121</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88</v>
      </c>
      <c r="F29" s="1656" t="s">
        <v>307</v>
      </c>
      <c r="G29" s="1656" t="s">
        <v>570</v>
      </c>
      <c r="H29" s="1656" t="s">
        <v>308</v>
      </c>
      <c r="I29" s="1656" t="s">
        <v>308</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556</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578</v>
      </c>
      <c r="C48" s="1639"/>
      <c r="D48" s="1641"/>
      <c r="E48" s="549" t="str">
        <f>FHD_NUM_P_12</f>
        <v>2.3</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580</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311</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582</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583</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584</v>
      </c>
      <c r="C82" s="738"/>
      <c r="D82" s="736"/>
      <c r="E82" s="549" t="str">
        <f>FHD_NUM_P_44</f>
        <v/>
      </c>
      <c r="F82" s="1883" t="str">
        <f>FHD_P_44</f>
        <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586</v>
      </c>
      <c r="C91" s="738"/>
      <c r="D91" s="736"/>
      <c r="E91" s="549" t="str">
        <f>FHD_NUM_P_53</f>
        <v/>
      </c>
      <c r="F91" s="1883" t="str">
        <f>FHD_P_53</f>
        <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588</v>
      </c>
      <c r="D96" s="1641"/>
      <c r="E96" s="549" t="str">
        <f>FHD_NUM_P_58</f>
        <v>7</v>
      </c>
      <c r="F96" s="1883" t="str">
        <f>FHD_P_58</f>
        <v>Объём сточных вод, принятых от потребителей</v>
      </c>
      <c r="G96" s="1884" t="s">
        <v>585</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585</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585</v>
      </c>
      <c r="H98" s="980"/>
      <c r="I98" s="580"/>
      <c r="J98" s="292" t="str">
        <f>FHD_NOTE_P_60</f>
        <v/>
      </c>
      <c r="K98" s="546"/>
      <c r="AF98" s="1634">
        <v>0</v>
      </c>
    </row>
    <row s="1369" customFormat="1" customHeight="1" ht="18.75" hidden="1">
      <c r="A99" s="2374" t="s">
        <v>589</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590</v>
      </c>
      <c r="G101" s="575"/>
      <c r="H101" s="576"/>
      <c r="I101" s="576"/>
      <c r="J101" s="1007" t="s">
        <v>591</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587</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592</v>
      </c>
      <c r="D104" s="1641"/>
      <c r="E104" s="549" t="str">
        <f>FHD_NUM_P_64</f>
        <v/>
      </c>
      <c r="F104" s="1883" t="str">
        <f>FHD_P_64</f>
        <v/>
      </c>
      <c r="G104" s="1880" t="s">
        <v>587</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587</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hidden="1">
      <c r="A113" s="992" t="s">
        <v>595</v>
      </c>
      <c r="D113" s="1641"/>
      <c r="E113" s="549" t="str">
        <f>FHD_NUM_P_73</f>
        <v/>
      </c>
      <c r="F113" s="1883" t="str">
        <f>FHD_P_73</f>
        <v/>
      </c>
      <c r="G113" s="973" t="s">
        <v>594</v>
      </c>
      <c r="H113" s="971"/>
      <c r="I113" s="971"/>
      <c r="J113" s="292" t="str">
        <f>FHD_NOTE_P_73</f>
        <v/>
      </c>
      <c r="K113" s="546"/>
      <c r="AF113" s="1634">
        <v>0</v>
      </c>
    </row>
    <row customHeight="1" ht="33.75" hidden="1">
      <c r="A114" s="992" t="s">
        <v>596</v>
      </c>
      <c r="D114" s="1641"/>
      <c r="E114" s="549" t="str">
        <f>FHD_NUM_P_74</f>
        <v/>
      </c>
      <c r="F114" s="1883" t="str">
        <f>FHD_P_74</f>
        <v/>
      </c>
      <c r="G114" s="1879" t="s">
        <v>597</v>
      </c>
      <c r="H114" s="580"/>
      <c r="I114" s="580"/>
      <c r="J114" s="292" t="str">
        <f>FHD_NOTE_P_74</f>
        <v/>
      </c>
      <c r="K114" s="546"/>
      <c r="AF114" s="1634">
        <v>0</v>
      </c>
    </row>
    <row s="1638" customFormat="1" customHeight="1" ht="18.75" hidden="1">
      <c r="A115" s="2376" t="s">
        <v>598</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601</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590</v>
      </c>
      <c r="G122" s="575"/>
      <c r="H122" s="576"/>
      <c r="I122" s="576"/>
      <c r="J122" s="1007" t="s">
        <v>602</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590</v>
      </c>
      <c r="G125" s="575"/>
      <c r="H125" s="576"/>
      <c r="I125" s="576"/>
      <c r="J125" s="1007" t="s">
        <v>603</v>
      </c>
      <c r="K125" s="546"/>
      <c r="AF125" s="1634">
        <v>0</v>
      </c>
    </row>
    <row customHeight="1" ht="22.5" hidden="1">
      <c r="A126" s="2374"/>
      <c r="D126" s="1641"/>
      <c r="E126" s="549" t="str">
        <f>FHD_NUM_P_80</f>
        <v/>
      </c>
      <c r="F126" s="1883" t="str">
        <f>FHD_P_80</f>
        <v/>
      </c>
      <c r="G126" s="1881" t="s">
        <v>604</v>
      </c>
      <c r="H126" s="560"/>
      <c r="I126" s="560"/>
      <c r="J126" s="292" t="str">
        <f>FHD_NOTE_P_80</f>
        <v/>
      </c>
      <c r="K126" s="546"/>
      <c r="AF126" s="1634">
        <v>0</v>
      </c>
    </row>
    <row customHeight="1" ht="18.75" hidden="1">
      <c r="A127" s="2374"/>
      <c r="D127" s="1641"/>
      <c r="E127" s="549" t="str">
        <f>FHD_NUM_P_81</f>
        <v/>
      </c>
      <c r="F127" s="1883" t="str">
        <f>FHD_P_81</f>
        <v/>
      </c>
      <c r="G127" s="1881" t="s">
        <v>605</v>
      </c>
      <c r="H127" s="560"/>
      <c r="I127" s="560"/>
      <c r="J127" s="292" t="str">
        <f>FHD_NOTE_P_81</f>
        <v/>
      </c>
      <c r="K127" s="546"/>
      <c r="AF127" s="1634">
        <v>0</v>
      </c>
    </row>
    <row customHeight="1" ht="18.75" hidden="1">
      <c r="A128" s="2374"/>
      <c r="C128" s="1639" t="s">
        <v>592</v>
      </c>
      <c r="D128" s="1641"/>
      <c r="E128" s="549" t="str">
        <f>FHD_NUM_P_82</f>
        <v/>
      </c>
      <c r="F128" s="1883" t="str">
        <f>FHD_P_82</f>
        <v/>
      </c>
      <c r="G128" s="1881" t="s">
        <v>311</v>
      </c>
      <c r="H128" s="404"/>
      <c r="I128" s="404"/>
      <c r="J128" s="292" t="str">
        <f>FHD_NOTE_P_82</f>
        <v/>
      </c>
      <c r="K128" s="546"/>
      <c r="AF128" s="1634">
        <v>0</v>
      </c>
    </row>
    <row customHeight="1" ht="18.75" hidden="1">
      <c r="A129" s="2374"/>
      <c r="C129" s="1639" t="s">
        <v>592</v>
      </c>
      <c r="D129" s="1641"/>
      <c r="E129" s="549" t="str">
        <f>FHD_NUM_P_83</f>
        <v/>
      </c>
      <c r="F129" s="1527" t="str">
        <f>FHD_P_83</f>
        <v/>
      </c>
      <c r="G129" s="1881" t="s">
        <v>311</v>
      </c>
      <c r="H129" s="404"/>
      <c r="I129" s="404"/>
      <c r="J129" s="292" t="str">
        <f>FHD_NOTE_P_83</f>
        <v/>
      </c>
      <c r="K129" s="546"/>
      <c r="AF129" s="1634">
        <v>0</v>
      </c>
    </row>
    <row customHeight="1" ht="18.75" hidden="1">
      <c r="A130" s="2374"/>
      <c r="C130" s="1639" t="s">
        <v>592</v>
      </c>
      <c r="D130" s="1641"/>
      <c r="E130" s="549" t="str">
        <f>FHD_NUM_P_84</f>
        <v/>
      </c>
      <c r="F130" s="1527" t="str">
        <f>FHD_P_84</f>
        <v/>
      </c>
      <c r="G130" s="1881" t="s">
        <v>311</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9B19-8ABC-692D-ED79-0.F62D069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МУП "ВОДОКАНАЛ"</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88</v>
      </c>
      <c r="E10" s="2130" t="s">
        <v>88</v>
      </c>
      <c r="F10" s="2130"/>
      <c r="G10" s="524" t="s">
        <v>307</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114</v>
      </c>
      <c r="E11" s="1028"/>
      <c r="F11" s="1028" t="s">
        <v>102</v>
      </c>
      <c r="G11" s="1028" t="s">
        <v>90</v>
      </c>
      <c r="H11" s="1028"/>
      <c r="I11" s="1028" t="s">
        <v>91</v>
      </c>
      <c r="J11" s="1028" t="s">
        <v>115</v>
      </c>
      <c r="K11" s="1028" t="s">
        <v>92</v>
      </c>
      <c r="L11" s="1028"/>
      <c r="M11" s="1028" t="s">
        <v>93</v>
      </c>
      <c r="N11" s="1028" t="s">
        <v>116</v>
      </c>
      <c r="O11" s="1028" t="s">
        <v>152</v>
      </c>
      <c r="P11" s="1028" t="s">
        <v>153</v>
      </c>
      <c r="Q11" s="1028" t="s">
        <v>154</v>
      </c>
      <c r="R11" s="1028" t="s">
        <v>99</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121</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18927-BAAB-85B9-D491-0.03D984E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МУП "ВОДОКАНАЛ"</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121</v>
      </c>
      <c r="AK9" s="1639">
        <v>1</v>
      </c>
    </row>
    <row customHeight="1" ht="11.549999999999999">
      <c r="E10" s="2053" t="s">
        <v>624</v>
      </c>
      <c r="I10" s="714"/>
      <c r="J10" s="2370" t="s">
        <v>110</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305</v>
      </c>
      <c r="J13" s="2373"/>
      <c r="K13" s="2373"/>
      <c r="L13" s="2030"/>
      <c r="M13" s="2070"/>
      <c r="O13" s="2130"/>
      <c r="AK13" s="1634">
        <v>11</v>
      </c>
    </row>
    <row customHeight="1" ht="24">
      <c r="I14" s="2023" t="s">
        <v>88</v>
      </c>
      <c r="J14" s="2023" t="s">
        <v>307</v>
      </c>
      <c r="K14" s="2023" t="s">
        <v>570</v>
      </c>
      <c r="L14" s="2063" t="s">
        <v>308</v>
      </c>
      <c r="M14" s="2064" t="s">
        <v>308</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311</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311</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153</v>
      </c>
      <c r="C204" s="990" t="s">
        <v>153</v>
      </c>
      <c r="D204" s="990" t="s">
        <v>153</v>
      </c>
      <c r="E204" s="990" t="s">
        <v>153</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5107C-1BDD-6A83-9B9B-0.0F07AA6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103</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МУП "ВОДОКАНАЛ"</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622</v>
      </c>
      <c r="F9" s="2054" t="s">
        <v>628</v>
      </c>
      <c r="H9" s="379"/>
      <c r="I9" s="2028" t="s">
        <v>88</v>
      </c>
      <c r="J9" s="2029" t="s">
        <v>307</v>
      </c>
      <c r="K9" s="2067" t="s">
        <v>570</v>
      </c>
      <c r="L9" s="2068" t="s">
        <v>308</v>
      </c>
      <c r="M9" s="2392"/>
      <c r="W9" s="1634">
        <v>34</v>
      </c>
    </row>
    <row customHeight="1" ht="35.699999999999996">
      <c r="B10" s="2056" t="s">
        <v>694</v>
      </c>
      <c r="C10" s="2056" t="s">
        <v>695</v>
      </c>
      <c r="D10" s="2055" t="s">
        <v>631</v>
      </c>
      <c r="E10" s="2059" t="s">
        <v>632</v>
      </c>
      <c r="F10" s="2059" t="s">
        <v>632</v>
      </c>
      <c r="H10" s="379"/>
      <c r="I10" s="2027" t="s">
        <v>114</v>
      </c>
      <c r="J10" s="1889" t="s">
        <v>696</v>
      </c>
      <c r="K10" s="2021" t="s">
        <v>311</v>
      </c>
      <c r="L10" s="821"/>
      <c r="M10" s="300" t="s">
        <v>697</v>
      </c>
      <c r="W10" s="1634">
        <v>34</v>
      </c>
    </row>
    <row customHeight="1" ht="50.25">
      <c r="B11" s="2056" t="s">
        <v>698</v>
      </c>
      <c r="C11" s="2056" t="s">
        <v>699</v>
      </c>
      <c r="D11" s="2055" t="s">
        <v>631</v>
      </c>
      <c r="E11" s="2059" t="s">
        <v>632</v>
      </c>
      <c r="F11" s="2059" t="s">
        <v>632</v>
      </c>
      <c r="H11" s="379"/>
      <c r="I11" s="2027" t="s">
        <v>102</v>
      </c>
      <c r="J11" s="1889" t="s">
        <v>700</v>
      </c>
      <c r="K11" s="2021" t="s">
        <v>311</v>
      </c>
      <c r="L11" s="821"/>
      <c r="M11" s="300" t="s">
        <v>697</v>
      </c>
      <c r="W11" s="1634">
        <v>48</v>
      </c>
    </row>
    <row customHeight="1" ht="48.29999999999999">
      <c r="B12" s="2056" t="s">
        <v>701</v>
      </c>
      <c r="C12" s="2056" t="s">
        <v>702</v>
      </c>
      <c r="D12" s="2055" t="s">
        <v>631</v>
      </c>
      <c r="E12" s="2059" t="s">
        <v>632</v>
      </c>
      <c r="F12" s="2059" t="s">
        <v>632</v>
      </c>
      <c r="H12" s="1691"/>
      <c r="I12" s="2027" t="s">
        <v>90</v>
      </c>
      <c r="J12" s="2034" t="s">
        <v>703</v>
      </c>
      <c r="K12" s="2021" t="s">
        <v>311</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AFFE8-66D8-A2CE-BB12-0.DA2E213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707</v>
      </c>
      <c r="F6" s="2310"/>
      <c r="G6" s="2310"/>
      <c r="H6" s="2310"/>
      <c r="I6" s="2310"/>
      <c r="J6" s="559"/>
      <c r="AF6" s="1634">
        <v>30</v>
      </c>
    </row>
    <row customHeight="1" ht="11.549999999999999">
      <c r="E7" s="2252" t="str">
        <f>IF(org=0,"Не определено",org)</f>
        <v>МУП "ВОДОКАНАЛ"</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121</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88</v>
      </c>
      <c r="F14" s="1637" t="s">
        <v>307</v>
      </c>
      <c r="G14" s="1637" t="s">
        <v>570</v>
      </c>
      <c r="H14" s="1637" t="s">
        <v>308</v>
      </c>
      <c r="I14" s="1637" t="s">
        <v>308</v>
      </c>
      <c r="J14" s="2130"/>
      <c r="AF14" s="1634">
        <v>23</v>
      </c>
    </row>
    <row customHeight="1" ht="19.95">
      <c r="D15" s="1641"/>
      <c r="E15" s="1633" t="s">
        <v>114</v>
      </c>
      <c r="F15" s="710" t="s">
        <v>708</v>
      </c>
      <c r="G15" s="1649" t="s">
        <v>556</v>
      </c>
      <c r="H15" s="560"/>
      <c r="I15" s="560"/>
      <c r="J15" s="292" t="s">
        <v>709</v>
      </c>
      <c r="K15" s="546" t="s">
        <v>634</v>
      </c>
      <c r="AF15" s="1634">
        <v>19</v>
      </c>
    </row>
    <row customHeight="1" ht="35.699999999999996">
      <c r="D16" s="1641"/>
      <c r="E16" s="1633" t="s">
        <v>102</v>
      </c>
      <c r="F16" s="710" t="s">
        <v>710</v>
      </c>
      <c r="G16" s="1649" t="s">
        <v>556</v>
      </c>
      <c r="H16" s="561">
        <f>SUM(H17,H20:H32)</f>
        <v>0</v>
      </c>
      <c r="I16" s="561">
        <f>SUM(I17,I20,I23,I26,I29:I32)</f>
        <v>0</v>
      </c>
      <c r="J16" s="292" t="s">
        <v>711</v>
      </c>
      <c r="K16" s="546" t="s">
        <v>634</v>
      </c>
      <c r="AF16" s="1634">
        <v>34</v>
      </c>
    </row>
    <row customHeight="1" ht="19.9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5.699999999999996">
      <c r="D19" s="1641"/>
      <c r="E19" s="1667" t="s">
        <v>718</v>
      </c>
      <c r="F19" s="1653" t="s">
        <v>719</v>
      </c>
      <c r="G19" s="1646" t="s">
        <v>556</v>
      </c>
      <c r="H19" s="560"/>
      <c r="I19" s="560"/>
      <c r="J19" s="292"/>
      <c r="K19" s="546"/>
      <c r="AF19" s="1634">
        <v>34</v>
      </c>
    </row>
    <row customHeight="1" ht="19.95">
      <c r="D20" s="1641"/>
      <c r="E20" s="1667" t="s">
        <v>312</v>
      </c>
      <c r="F20" s="957" t="s">
        <v>720</v>
      </c>
      <c r="G20" s="1646" t="s">
        <v>556</v>
      </c>
      <c r="H20" s="560"/>
      <c r="I20" s="560"/>
      <c r="J20" s="292" t="s">
        <v>721</v>
      </c>
      <c r="K20" s="546"/>
      <c r="AF20" s="1634">
        <v>19</v>
      </c>
    </row>
    <row customHeight="1" ht="19.95">
      <c r="D21" s="1641"/>
      <c r="E21" s="1667" t="s">
        <v>722</v>
      </c>
      <c r="F21" s="1653" t="s">
        <v>723</v>
      </c>
      <c r="G21" s="1646" t="s">
        <v>556</v>
      </c>
      <c r="H21" s="560"/>
      <c r="I21" s="560"/>
      <c r="J21" s="292"/>
      <c r="K21" s="546"/>
      <c r="AF21" s="1634">
        <v>19</v>
      </c>
    </row>
    <row customHeight="1" ht="19.95">
      <c r="D22" s="1641"/>
      <c r="E22" s="1667" t="s">
        <v>724</v>
      </c>
      <c r="F22" s="1653" t="s">
        <v>725</v>
      </c>
      <c r="G22" s="1646" t="s">
        <v>556</v>
      </c>
      <c r="H22" s="560"/>
      <c r="I22" s="560"/>
      <c r="J22" s="292"/>
      <c r="K22" s="546"/>
      <c r="AF22" s="1634">
        <v>19</v>
      </c>
    </row>
    <row customHeight="1" ht="24">
      <c r="D23" s="1641"/>
      <c r="E23" s="1667" t="s">
        <v>315</v>
      </c>
      <c r="F23" s="957" t="s">
        <v>726</v>
      </c>
      <c r="G23" s="1646" t="s">
        <v>556</v>
      </c>
      <c r="H23" s="560"/>
      <c r="I23" s="560"/>
      <c r="J23" s="292" t="s">
        <v>727</v>
      </c>
      <c r="K23" s="546"/>
      <c r="AF23" s="1634">
        <v>23</v>
      </c>
    </row>
    <row customHeight="1" ht="19.95">
      <c r="D24" s="1641"/>
      <c r="E24" s="1667" t="s">
        <v>728</v>
      </c>
      <c r="F24" s="1653" t="s">
        <v>729</v>
      </c>
      <c r="G24" s="1646" t="s">
        <v>556</v>
      </c>
      <c r="H24" s="560"/>
      <c r="I24" s="560"/>
      <c r="J24" s="292"/>
      <c r="K24" s="546"/>
      <c r="AF24" s="1634">
        <v>19</v>
      </c>
    </row>
    <row customHeight="1" ht="35.69999999999999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19.95">
      <c r="D27" s="1641"/>
      <c r="E27" s="1678" t="s">
        <v>735</v>
      </c>
      <c r="F27" s="1653" t="s">
        <v>736</v>
      </c>
      <c r="G27" s="1657" t="s">
        <v>556</v>
      </c>
      <c r="H27" s="1679"/>
      <c r="I27" s="1679"/>
      <c r="J27" s="292"/>
      <c r="K27" s="546"/>
      <c r="AF27" s="1634">
        <v>19</v>
      </c>
    </row>
    <row customHeight="1" ht="19.95">
      <c r="D28" s="1641"/>
      <c r="E28" s="1678" t="s">
        <v>737</v>
      </c>
      <c r="F28" s="1653" t="s">
        <v>738</v>
      </c>
      <c r="G28" s="1657" t="s">
        <v>556</v>
      </c>
      <c r="H28" s="1679"/>
      <c r="I28" s="1679"/>
      <c r="J28" s="292"/>
      <c r="K28" s="546"/>
      <c r="AF28" s="1634">
        <v>19</v>
      </c>
    </row>
    <row customHeight="1" ht="19.95">
      <c r="D29" s="1641"/>
      <c r="E29" s="1678" t="s">
        <v>739</v>
      </c>
      <c r="F29" s="957" t="s">
        <v>740</v>
      </c>
      <c r="G29" s="1657" t="s">
        <v>556</v>
      </c>
      <c r="H29" s="1679"/>
      <c r="I29" s="1679"/>
      <c r="J29" s="292"/>
      <c r="K29" s="546"/>
      <c r="AF29" s="1634">
        <v>19</v>
      </c>
    </row>
    <row customHeight="1" ht="19.95">
      <c r="D30" s="1641"/>
      <c r="E30" s="1678" t="s">
        <v>741</v>
      </c>
      <c r="F30" s="957" t="s">
        <v>742</v>
      </c>
      <c r="G30" s="1657" t="s">
        <v>556</v>
      </c>
      <c r="H30" s="1679"/>
      <c r="I30" s="1679"/>
      <c r="J30" s="292"/>
      <c r="K30" s="546"/>
      <c r="AF30" s="1634">
        <v>19</v>
      </c>
    </row>
    <row customHeight="1" ht="19.95">
      <c r="D31" s="1641"/>
      <c r="E31" s="1678" t="s">
        <v>743</v>
      </c>
      <c r="F31" s="957" t="s">
        <v>744</v>
      </c>
      <c r="G31" s="1657" t="s">
        <v>556</v>
      </c>
      <c r="H31" s="1679"/>
      <c r="I31" s="1679"/>
      <c r="J31" s="292"/>
      <c r="K31" s="546"/>
      <c r="AF31" s="1634">
        <v>19</v>
      </c>
    </row>
    <row s="1369" customFormat="1" customHeight="1" ht="35.69999999999999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582</v>
      </c>
      <c r="C36" s="1639"/>
      <c r="D36" s="1641"/>
      <c r="E36" s="1667" t="s">
        <v>90</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115</v>
      </c>
      <c r="F43" s="710" t="s">
        <v>633</v>
      </c>
      <c r="G43" s="1649" t="s">
        <v>769</v>
      </c>
      <c r="H43" s="404"/>
      <c r="I43" s="404"/>
      <c r="J43" s="292" t="s">
        <v>770</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19.95">
      <c r="A46" s="990"/>
      <c r="C46" s="1639"/>
      <c r="D46" s="1641"/>
      <c r="E46" s="1667" t="s">
        <v>116</v>
      </c>
      <c r="F46" s="710" t="s">
        <v>777</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733E3-C67A-4EE2-6FA2-0.EDD9E23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778</v>
      </c>
      <c r="F6" s="2251"/>
      <c r="G6" s="2251"/>
      <c r="H6" s="2251"/>
      <c r="I6" s="2251"/>
      <c r="J6" s="559"/>
      <c r="AF6" s="1634">
        <v>32</v>
      </c>
    </row>
    <row customHeight="1" ht="25.2">
      <c r="E7" s="2252" t="str">
        <f>IF(org=0,"Не определено",org)</f>
        <v>МУП "ВОДОКАНАЛ"</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121</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88</v>
      </c>
      <c r="F14" s="1663" t="s">
        <v>307</v>
      </c>
      <c r="G14" s="1663" t="s">
        <v>570</v>
      </c>
      <c r="H14" s="1663" t="s">
        <v>308</v>
      </c>
      <c r="I14" s="1663" t="s">
        <v>308</v>
      </c>
      <c r="J14" s="2130"/>
      <c r="AF14" s="1634">
        <v>23</v>
      </c>
    </row>
    <row customHeight="1" ht="19.95">
      <c r="D15" s="1641"/>
      <c r="E15" s="1633" t="s">
        <v>114</v>
      </c>
      <c r="F15" s="710" t="s">
        <v>779</v>
      </c>
      <c r="G15" s="1660" t="s">
        <v>556</v>
      </c>
      <c r="H15" s="560"/>
      <c r="I15" s="560"/>
      <c r="J15" s="292" t="s">
        <v>780</v>
      </c>
      <c r="K15" s="546" t="s">
        <v>634</v>
      </c>
      <c r="AF15" s="1634">
        <v>19</v>
      </c>
    </row>
    <row customHeight="1" ht="24">
      <c r="D16" s="1641"/>
      <c r="E16" s="1633" t="s">
        <v>102</v>
      </c>
      <c r="F16" s="1668" t="s">
        <v>781</v>
      </c>
      <c r="G16" s="1660" t="s">
        <v>556</v>
      </c>
      <c r="H16" s="561">
        <f>SUM(H17,H20:H27)</f>
        <v>0</v>
      </c>
      <c r="I16" s="561">
        <f>SUM(I17,I20:I27)</f>
        <v>0</v>
      </c>
      <c r="J16" s="292" t="s">
        <v>782</v>
      </c>
      <c r="K16" s="546" t="s">
        <v>634</v>
      </c>
      <c r="AF16" s="1634">
        <v>23</v>
      </c>
    </row>
    <row customHeight="1" ht="35.699999999999996">
      <c r="D17" s="1641"/>
      <c r="E17" s="1667" t="s">
        <v>712</v>
      </c>
      <c r="F17" s="1670" t="s">
        <v>783</v>
      </c>
      <c r="G17" s="1657" t="s">
        <v>556</v>
      </c>
      <c r="H17" s="560"/>
      <c r="I17" s="560"/>
      <c r="J17" s="292" t="s">
        <v>784</v>
      </c>
      <c r="K17" s="546"/>
      <c r="AF17" s="1634">
        <v>34</v>
      </c>
    </row>
    <row customHeight="1" ht="19.9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5.699999999999996">
      <c r="D20" s="1641"/>
      <c r="E20" s="1667" t="s">
        <v>312</v>
      </c>
      <c r="F20" s="1670" t="s">
        <v>787</v>
      </c>
      <c r="G20" s="1657" t="s">
        <v>556</v>
      </c>
      <c r="H20" s="560"/>
      <c r="I20" s="560"/>
      <c r="J20" s="292"/>
      <c r="K20" s="546"/>
      <c r="AF20" s="1634">
        <v>34</v>
      </c>
    </row>
    <row customHeight="1" ht="48.29999999999999">
      <c r="D21" s="1641"/>
      <c r="E21" s="1667" t="s">
        <v>315</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5.699999999999996">
      <c r="D23" s="1641"/>
      <c r="E23" s="1667" t="s">
        <v>739</v>
      </c>
      <c r="F23" s="1670" t="s">
        <v>790</v>
      </c>
      <c r="G23" s="1657" t="s">
        <v>556</v>
      </c>
      <c r="H23" s="560"/>
      <c r="I23" s="560"/>
      <c r="J23" s="292"/>
      <c r="K23" s="546"/>
      <c r="AF23" s="1634">
        <v>34</v>
      </c>
    </row>
    <row customHeight="1" ht="35.69999999999999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5.69999999999999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115</v>
      </c>
      <c r="F35" s="1664" t="s">
        <v>633</v>
      </c>
      <c r="G35" s="1660" t="s">
        <v>311</v>
      </c>
      <c r="H35" s="404"/>
      <c r="I35" s="404"/>
      <c r="J35" s="292" t="s">
        <v>804</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806</v>
      </c>
      <c r="G37" s="1657" t="s">
        <v>775</v>
      </c>
      <c r="H37" s="548"/>
      <c r="I37" s="548"/>
      <c r="J37" s="292" t="s">
        <v>776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95CF-5C5D-5A2F-3034-0.5F4D54D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МУП "ВОДОКАНАЛ"</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121</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88</v>
      </c>
      <c r="E11" s="708" t="s">
        <v>810</v>
      </c>
      <c r="F11" s="708" t="s">
        <v>570</v>
      </c>
      <c r="G11" s="468" t="s">
        <v>308</v>
      </c>
      <c r="H11" s="468" t="s">
        <v>395</v>
      </c>
      <c r="I11" s="810" t="s">
        <v>308</v>
      </c>
      <c r="J11" s="811" t="s">
        <v>395</v>
      </c>
      <c r="K11" s="2235"/>
      <c r="L11" s="661"/>
      <c r="X11" s="512">
        <v>23</v>
      </c>
    </row>
    <row s="1645" customFormat="1" customHeight="1" ht="10.5">
      <c r="A12" s="955"/>
      <c r="D12" s="1028" t="s">
        <v>114</v>
      </c>
      <c r="E12" s="1028" t="s">
        <v>102</v>
      </c>
      <c r="F12" s="1028" t="s">
        <v>90</v>
      </c>
      <c r="G12" s="1029" t="str">
        <f>G1&amp;".1"</f>
        <v>4.1</v>
      </c>
      <c r="H12" s="1029" t="str">
        <f>G1&amp;".2"</f>
        <v>4.2</v>
      </c>
      <c r="I12" s="1029" t="str">
        <f>I1&amp;".1"</f>
        <v>4.1</v>
      </c>
      <c r="J12" s="1029" t="str">
        <f>I1&amp;".2"</f>
        <v>4.2</v>
      </c>
      <c r="K12" s="1029"/>
      <c r="X12" s="514">
        <v>10</v>
      </c>
    </row>
    <row customHeight="1" ht="22.5" hidden="1">
      <c r="A13" s="2395" t="s">
        <v>811</v>
      </c>
      <c r="D13" s="956" t="s">
        <v>114</v>
      </c>
      <c r="E13" s="282" t="s">
        <v>812</v>
      </c>
      <c r="F13" s="663" t="s">
        <v>813</v>
      </c>
      <c r="G13" s="560"/>
      <c r="H13" s="664"/>
      <c r="I13" s="560"/>
      <c r="J13" s="664"/>
      <c r="K13" s="292" t="s">
        <v>814</v>
      </c>
      <c r="L13" s="723"/>
      <c r="X13" s="508">
        <v>0</v>
      </c>
    </row>
    <row customHeight="1" ht="22.5" hidden="1">
      <c r="A14" s="2395"/>
      <c r="D14" s="542" t="s">
        <v>102</v>
      </c>
      <c r="E14" s="282" t="s">
        <v>815</v>
      </c>
      <c r="F14" s="663" t="s">
        <v>816</v>
      </c>
      <c r="G14" s="560"/>
      <c r="H14" s="665"/>
      <c r="I14" s="560"/>
      <c r="J14" s="665"/>
      <c r="K14" s="292" t="s">
        <v>817</v>
      </c>
      <c r="L14" s="723"/>
      <c r="X14" s="508">
        <v>0</v>
      </c>
    </row>
    <row s="1638" customFormat="1" customHeight="1" ht="78.75" hidden="1">
      <c r="A15" s="2395"/>
      <c r="B15" s="514"/>
      <c r="D15" s="956" t="s">
        <v>90</v>
      </c>
      <c r="E15" s="710" t="s">
        <v>818</v>
      </c>
      <c r="F15" s="953" t="s">
        <v>311</v>
      </c>
      <c r="G15" s="953" t="s">
        <v>311</v>
      </c>
      <c r="H15" s="109"/>
      <c r="I15" s="953" t="s">
        <v>311</v>
      </c>
      <c r="J15" s="109"/>
      <c r="K15" s="292" t="s">
        <v>819</v>
      </c>
      <c r="L15" s="723"/>
      <c r="X15" s="761">
        <v>0</v>
      </c>
    </row>
    <row s="1638" customFormat="1" customHeight="1" ht="22.5" hidden="1">
      <c r="A16" s="2395"/>
      <c r="B16" s="514"/>
      <c r="D16" s="956" t="s">
        <v>329</v>
      </c>
      <c r="E16" s="957" t="s">
        <v>820</v>
      </c>
      <c r="F16" s="953" t="s">
        <v>821</v>
      </c>
      <c r="G16" s="820"/>
      <c r="H16" s="109"/>
      <c r="I16" s="820"/>
      <c r="J16" s="109"/>
      <c r="K16" s="292"/>
      <c r="L16" s="723"/>
      <c r="X16" s="761">
        <v>0</v>
      </c>
    </row>
    <row s="1638" customFormat="1" customHeight="1" ht="22.5" hidden="1">
      <c r="A17" s="2395"/>
      <c r="B17" s="514"/>
      <c r="D17" s="956" t="s">
        <v>337</v>
      </c>
      <c r="E17" s="957" t="s">
        <v>822</v>
      </c>
      <c r="F17" s="953" t="s">
        <v>823</v>
      </c>
      <c r="G17" s="820"/>
      <c r="H17" s="109"/>
      <c r="I17" s="820"/>
      <c r="J17" s="109"/>
      <c r="K17" s="292"/>
      <c r="L17" s="723"/>
      <c r="X17" s="761">
        <v>0</v>
      </c>
    </row>
    <row s="1638" customFormat="1" customHeight="1" ht="33.75" hidden="1">
      <c r="A18" s="2395"/>
      <c r="B18" s="514"/>
      <c r="D18" s="956" t="s">
        <v>339</v>
      </c>
      <c r="E18" s="957" t="s">
        <v>824</v>
      </c>
      <c r="F18" s="953" t="s">
        <v>575</v>
      </c>
      <c r="G18" s="683"/>
      <c r="H18" s="109"/>
      <c r="I18" s="683"/>
      <c r="J18" s="109"/>
      <c r="K18" s="292"/>
      <c r="L18" s="723"/>
      <c r="X18" s="761">
        <v>0</v>
      </c>
    </row>
    <row customHeight="1" ht="101.25" hidden="1">
      <c r="A19" s="2395"/>
      <c r="D19" s="956" t="s">
        <v>91</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311</v>
      </c>
      <c r="G20" s="953" t="s">
        <v>311</v>
      </c>
      <c r="H20" s="952" t="s">
        <v>311</v>
      </c>
      <c r="I20" s="953" t="s">
        <v>311</v>
      </c>
      <c r="J20" s="952" t="s">
        <v>311</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311</v>
      </c>
      <c r="G23" s="953" t="s">
        <v>311</v>
      </c>
      <c r="H23" s="952" t="s">
        <v>311</v>
      </c>
      <c r="I23" s="953" t="s">
        <v>311</v>
      </c>
      <c r="J23" s="952" t="s">
        <v>311</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311</v>
      </c>
      <c r="G25" s="953" t="s">
        <v>311</v>
      </c>
      <c r="H25" s="952" t="s">
        <v>311</v>
      </c>
      <c r="I25" s="953" t="s">
        <v>311</v>
      </c>
      <c r="J25" s="952" t="s">
        <v>311</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311</v>
      </c>
      <c r="G28" s="953" t="s">
        <v>311</v>
      </c>
      <c r="H28" s="952" t="s">
        <v>311</v>
      </c>
      <c r="I28" s="953" t="s">
        <v>311</v>
      </c>
      <c r="J28" s="952" t="s">
        <v>311</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115</v>
      </c>
      <c r="E31" s="282" t="s">
        <v>851</v>
      </c>
      <c r="F31" s="663" t="s">
        <v>562</v>
      </c>
      <c r="G31" s="560"/>
      <c r="H31" s="665"/>
      <c r="I31" s="560"/>
      <c r="J31" s="665"/>
      <c r="K31" s="292" t="s">
        <v>852</v>
      </c>
      <c r="L31" s="723"/>
      <c r="X31" s="508">
        <v>0</v>
      </c>
    </row>
    <row customHeight="1" ht="56.25" hidden="1">
      <c r="A32" s="2395"/>
      <c r="D32" s="956" t="s">
        <v>92</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549999999999999">
      <c r="A36" s="1036"/>
      <c r="B36" s="521"/>
      <c r="D36" s="1037"/>
      <c r="E36" s="1038"/>
      <c r="X36" s="512">
        <v>11</v>
      </c>
    </row>
    <row s="1638" customFormat="1" customHeight="1" ht="22.5" hidden="1">
      <c r="A37" s="2395" t="s">
        <v>857</v>
      </c>
      <c r="B37" s="514"/>
      <c r="D37" s="956">
        <v>1</v>
      </c>
      <c r="E37" s="710" t="s">
        <v>858</v>
      </c>
      <c r="F37" s="663" t="s">
        <v>813</v>
      </c>
      <c r="G37" s="560"/>
      <c r="H37" s="522"/>
      <c r="I37" s="560"/>
      <c r="J37" s="522"/>
      <c r="K37" s="292" t="s">
        <v>859</v>
      </c>
      <c r="X37" s="761">
        <v>0</v>
      </c>
    </row>
    <row s="1638" customFormat="1" customHeight="1" ht="22.5" hidden="1">
      <c r="A38" s="2395"/>
      <c r="B38" s="514"/>
      <c r="D38" s="672" t="s">
        <v>102</v>
      </c>
      <c r="E38" s="1035" t="s">
        <v>860</v>
      </c>
      <c r="F38" s="1039" t="s">
        <v>550</v>
      </c>
      <c r="G38" s="1039" t="s">
        <v>550</v>
      </c>
      <c r="H38" s="1033"/>
      <c r="I38" s="1039" t="s">
        <v>550</v>
      </c>
      <c r="J38" s="1033"/>
      <c r="K38" s="1034"/>
      <c r="X38" s="761">
        <v>0</v>
      </c>
    </row>
    <row s="1638" customFormat="1" customHeight="1" ht="33.75" hidden="1">
      <c r="A39" s="2395"/>
      <c r="B39" s="514"/>
      <c r="D39" s="668" t="s">
        <v>715</v>
      </c>
      <c r="E39" s="726" t="s">
        <v>861</v>
      </c>
      <c r="F39" s="663" t="s">
        <v>862</v>
      </c>
      <c r="G39" s="671"/>
      <c r="H39" s="1026"/>
      <c r="I39" s="671"/>
      <c r="J39" s="1026"/>
      <c r="K39" s="292" t="s">
        <v>863</v>
      </c>
      <c r="X39" s="761">
        <v>0</v>
      </c>
    </row>
    <row s="1638" customFormat="1" customHeight="1" ht="33.75" hidden="1">
      <c r="A40" s="2395"/>
      <c r="B40" s="514"/>
      <c r="D40" s="668" t="s">
        <v>718</v>
      </c>
      <c r="E40" s="726" t="s">
        <v>864</v>
      </c>
      <c r="F40" s="1030" t="s">
        <v>865</v>
      </c>
      <c r="G40" s="744"/>
      <c r="H40" s="1026"/>
      <c r="I40" s="744"/>
      <c r="J40" s="1026"/>
      <c r="K40" s="292" t="s">
        <v>866</v>
      </c>
      <c r="X40" s="761">
        <v>0</v>
      </c>
    </row>
    <row s="1638" customFormat="1" customHeight="1" ht="22.5" hidden="1">
      <c r="A41" s="2395"/>
      <c r="B41" s="514"/>
      <c r="D41" s="668" t="s">
        <v>90</v>
      </c>
      <c r="E41" s="725" t="s">
        <v>867</v>
      </c>
      <c r="F41" s="663" t="s">
        <v>550</v>
      </c>
      <c r="G41" s="663" t="s">
        <v>550</v>
      </c>
      <c r="H41" s="1027"/>
      <c r="I41" s="663" t="s">
        <v>550</v>
      </c>
      <c r="J41" s="1027"/>
      <c r="K41" s="305"/>
      <c r="X41" s="761">
        <v>0</v>
      </c>
    </row>
    <row s="1638" customFormat="1" customHeight="1" ht="45" hidden="1">
      <c r="A42" s="2395"/>
      <c r="B42" s="514"/>
      <c r="D42" s="668" t="s">
        <v>329</v>
      </c>
      <c r="E42" s="726" t="s">
        <v>868</v>
      </c>
      <c r="F42" s="663" t="s">
        <v>562</v>
      </c>
      <c r="G42" s="560"/>
      <c r="H42" s="1027"/>
      <c r="I42" s="560"/>
      <c r="J42" s="1027"/>
      <c r="K42" s="305" t="s">
        <v>869</v>
      </c>
      <c r="X42" s="761">
        <v>0</v>
      </c>
    </row>
    <row s="1638" customFormat="1" customHeight="1" ht="45" hidden="1">
      <c r="A43" s="2395"/>
      <c r="B43" s="514"/>
      <c r="D43" s="668" t="s">
        <v>337</v>
      </c>
      <c r="E43" s="670" t="s">
        <v>870</v>
      </c>
      <c r="F43" s="1031" t="s">
        <v>562</v>
      </c>
      <c r="G43" s="745"/>
      <c r="H43" s="1026"/>
      <c r="I43" s="745"/>
      <c r="J43" s="1026"/>
      <c r="K43" s="305" t="s">
        <v>871</v>
      </c>
      <c r="X43" s="761">
        <v>0</v>
      </c>
    </row>
    <row s="1638" customFormat="1" customHeight="1" ht="11.25" hidden="1">
      <c r="A44" s="2395"/>
      <c r="B44" s="514"/>
      <c r="D44" s="668" t="s">
        <v>91</v>
      </c>
      <c r="E44" s="669" t="s">
        <v>872</v>
      </c>
      <c r="F44" s="663" t="s">
        <v>862</v>
      </c>
      <c r="G44" s="671"/>
      <c r="H44" s="1026"/>
      <c r="I44" s="671"/>
      <c r="J44" s="1026"/>
      <c r="K44" s="292"/>
      <c r="X44" s="761">
        <v>0</v>
      </c>
    </row>
    <row s="1638" customFormat="1" customHeight="1" ht="11.25" hidden="1">
      <c r="A45" s="2395"/>
      <c r="B45" s="514"/>
      <c r="D45" s="668" t="s">
        <v>757</v>
      </c>
      <c r="E45" s="670" t="s">
        <v>873</v>
      </c>
      <c r="F45" s="663" t="s">
        <v>862</v>
      </c>
      <c r="G45" s="671"/>
      <c r="H45" s="1026"/>
      <c r="I45" s="671"/>
      <c r="J45" s="1026"/>
      <c r="K45" s="292"/>
      <c r="X45" s="761">
        <v>0</v>
      </c>
    </row>
    <row s="1638" customFormat="1" customHeight="1" ht="11.25" hidden="1">
      <c r="A46" s="2395"/>
      <c r="B46" s="514"/>
      <c r="D46" s="668" t="s">
        <v>799</v>
      </c>
      <c r="E46" s="670" t="s">
        <v>874</v>
      </c>
      <c r="F46" s="663" t="s">
        <v>862</v>
      </c>
      <c r="G46" s="671"/>
      <c r="H46" s="1026"/>
      <c r="I46" s="671"/>
      <c r="J46" s="1026"/>
      <c r="K46" s="292"/>
      <c r="X46" s="761">
        <v>0</v>
      </c>
    </row>
    <row s="1638" customFormat="1" customHeight="1" ht="11.25" hidden="1">
      <c r="A47" s="2395"/>
      <c r="B47" s="514"/>
      <c r="D47" s="668" t="s">
        <v>802</v>
      </c>
      <c r="E47" s="670" t="s">
        <v>875</v>
      </c>
      <c r="F47" s="663" t="s">
        <v>862</v>
      </c>
      <c r="G47" s="671"/>
      <c r="H47" s="1026"/>
      <c r="I47" s="671"/>
      <c r="J47" s="1026"/>
      <c r="K47" s="292"/>
      <c r="X47" s="761">
        <v>0</v>
      </c>
    </row>
    <row s="1638" customFormat="1" customHeight="1" ht="11.25" hidden="1">
      <c r="A48" s="2395"/>
      <c r="B48" s="514"/>
      <c r="D48" s="668" t="s">
        <v>876</v>
      </c>
      <c r="E48" s="674" t="s">
        <v>877</v>
      </c>
      <c r="F48" s="663" t="s">
        <v>862</v>
      </c>
      <c r="G48" s="671"/>
      <c r="H48" s="1026"/>
      <c r="I48" s="671"/>
      <c r="J48" s="1026"/>
      <c r="K48" s="292"/>
      <c r="X48" s="761">
        <v>0</v>
      </c>
    </row>
    <row s="1638" customFormat="1" customHeight="1" ht="11.25" hidden="1">
      <c r="A49" s="2395"/>
      <c r="B49" s="514"/>
      <c r="D49" s="668" t="s">
        <v>878</v>
      </c>
      <c r="E49" s="674" t="s">
        <v>879</v>
      </c>
      <c r="F49" s="663" t="s">
        <v>862</v>
      </c>
      <c r="G49" s="671"/>
      <c r="H49" s="1026"/>
      <c r="I49" s="671"/>
      <c r="J49" s="1026"/>
      <c r="K49" s="292"/>
      <c r="X49" s="761">
        <v>0</v>
      </c>
    </row>
    <row s="1638" customFormat="1" customHeight="1" ht="11.25" hidden="1">
      <c r="A50" s="2395"/>
      <c r="B50" s="514"/>
      <c r="D50" s="668" t="s">
        <v>880</v>
      </c>
      <c r="E50" s="670" t="s">
        <v>881</v>
      </c>
      <c r="F50" s="663" t="s">
        <v>862</v>
      </c>
      <c r="G50" s="671"/>
      <c r="H50" s="1026"/>
      <c r="I50" s="671"/>
      <c r="J50" s="1026"/>
      <c r="K50" s="292"/>
      <c r="X50" s="761">
        <v>0</v>
      </c>
    </row>
    <row s="1638" customFormat="1" customHeight="1" ht="11.25" hidden="1">
      <c r="A51" s="2395"/>
      <c r="B51" s="514"/>
      <c r="D51" s="668" t="s">
        <v>882</v>
      </c>
      <c r="E51" s="670" t="s">
        <v>883</v>
      </c>
      <c r="F51" s="663" t="s">
        <v>862</v>
      </c>
      <c r="G51" s="671"/>
      <c r="H51" s="1026"/>
      <c r="I51" s="671"/>
      <c r="J51" s="1026"/>
      <c r="K51" s="292"/>
      <c r="X51" s="761">
        <v>0</v>
      </c>
    </row>
    <row s="1638" customFormat="1" customHeight="1" ht="45" hidden="1">
      <c r="A52" s="2395"/>
      <c r="B52" s="514"/>
      <c r="D52" s="668" t="s">
        <v>115</v>
      </c>
      <c r="E52" s="669" t="s">
        <v>884</v>
      </c>
      <c r="F52" s="663" t="s">
        <v>862</v>
      </c>
      <c r="G52" s="671"/>
      <c r="H52" s="1026"/>
      <c r="I52" s="671"/>
      <c r="J52" s="1026"/>
      <c r="K52" s="292"/>
      <c r="X52" s="761">
        <v>0</v>
      </c>
    </row>
    <row s="1638" customFormat="1" customHeight="1" ht="11.25" hidden="1">
      <c r="A53" s="2395"/>
      <c r="B53" s="514"/>
      <c r="D53" s="668" t="s">
        <v>318</v>
      </c>
      <c r="E53" s="670" t="s">
        <v>873</v>
      </c>
      <c r="F53" s="663" t="s">
        <v>862</v>
      </c>
      <c r="G53" s="671"/>
      <c r="H53" s="1026"/>
      <c r="I53" s="671"/>
      <c r="J53" s="1026"/>
      <c r="K53" s="292"/>
      <c r="X53" s="761">
        <v>0</v>
      </c>
    </row>
    <row s="1638" customFormat="1" customHeight="1" ht="11.25" hidden="1">
      <c r="A54" s="2395"/>
      <c r="B54" s="514"/>
      <c r="D54" s="668" t="s">
        <v>885</v>
      </c>
      <c r="E54" s="670" t="s">
        <v>874</v>
      </c>
      <c r="F54" s="663" t="s">
        <v>862</v>
      </c>
      <c r="G54" s="671"/>
      <c r="H54" s="1026"/>
      <c r="I54" s="671"/>
      <c r="J54" s="1026"/>
      <c r="K54" s="292"/>
      <c r="X54" s="761">
        <v>0</v>
      </c>
    </row>
    <row s="1638" customFormat="1" customHeight="1" ht="11.25" hidden="1">
      <c r="A55" s="2395"/>
      <c r="B55" s="514"/>
      <c r="D55" s="668" t="s">
        <v>886</v>
      </c>
      <c r="E55" s="670" t="s">
        <v>875</v>
      </c>
      <c r="F55" s="663" t="s">
        <v>862</v>
      </c>
      <c r="G55" s="671"/>
      <c r="H55" s="1026"/>
      <c r="I55" s="671"/>
      <c r="J55" s="1026"/>
      <c r="K55" s="292"/>
      <c r="X55" s="761">
        <v>0</v>
      </c>
    </row>
    <row s="1638" customFormat="1" customHeight="1" ht="11.25" hidden="1">
      <c r="A56" s="2395"/>
      <c r="B56" s="514"/>
      <c r="D56" s="668" t="s">
        <v>887</v>
      </c>
      <c r="E56" s="674" t="s">
        <v>877</v>
      </c>
      <c r="F56" s="663" t="s">
        <v>862</v>
      </c>
      <c r="G56" s="671"/>
      <c r="H56" s="1026"/>
      <c r="I56" s="671"/>
      <c r="J56" s="1026"/>
      <c r="K56" s="292"/>
      <c r="X56" s="761">
        <v>0</v>
      </c>
    </row>
    <row s="1638" customFormat="1" customHeight="1" ht="11.25" hidden="1">
      <c r="A57" s="2395"/>
      <c r="B57" s="514"/>
      <c r="D57" s="668" t="s">
        <v>888</v>
      </c>
      <c r="E57" s="674" t="s">
        <v>879</v>
      </c>
      <c r="F57" s="663" t="s">
        <v>862</v>
      </c>
      <c r="G57" s="671"/>
      <c r="H57" s="1026"/>
      <c r="I57" s="671"/>
      <c r="J57" s="1026"/>
      <c r="K57" s="292"/>
      <c r="X57" s="761">
        <v>0</v>
      </c>
    </row>
    <row s="1638" customFormat="1" customHeight="1" ht="11.25" hidden="1">
      <c r="A58" s="2395"/>
      <c r="B58" s="514"/>
      <c r="D58" s="668" t="s">
        <v>889</v>
      </c>
      <c r="E58" s="670" t="s">
        <v>881</v>
      </c>
      <c r="F58" s="663" t="s">
        <v>862</v>
      </c>
      <c r="G58" s="671"/>
      <c r="H58" s="1026"/>
      <c r="I58" s="671"/>
      <c r="J58" s="1026"/>
      <c r="K58" s="292"/>
      <c r="X58" s="761">
        <v>0</v>
      </c>
    </row>
    <row s="1638" customFormat="1" customHeight="1" ht="11.25" hidden="1">
      <c r="A59" s="2395"/>
      <c r="B59" s="514"/>
      <c r="D59" s="668" t="s">
        <v>890</v>
      </c>
      <c r="E59" s="670" t="s">
        <v>883</v>
      </c>
      <c r="F59" s="663" t="s">
        <v>862</v>
      </c>
      <c r="G59" s="671"/>
      <c r="H59" s="1026"/>
      <c r="I59" s="671"/>
      <c r="J59" s="1026"/>
      <c r="K59" s="292"/>
      <c r="X59" s="761">
        <v>0</v>
      </c>
    </row>
    <row s="1638" customFormat="1" customHeight="1" ht="33.75" hidden="1">
      <c r="A60" s="2395"/>
      <c r="B60" s="514"/>
      <c r="D60" s="668" t="s">
        <v>92</v>
      </c>
      <c r="E60" s="669" t="s">
        <v>891</v>
      </c>
      <c r="F60" s="724" t="s">
        <v>562</v>
      </c>
      <c r="G60" s="745"/>
      <c r="H60" s="1026"/>
      <c r="I60" s="745"/>
      <c r="J60" s="1026"/>
      <c r="K60" s="305" t="s">
        <v>892</v>
      </c>
      <c r="X60" s="761">
        <v>0</v>
      </c>
    </row>
    <row s="1638" customFormat="1" customHeight="1" ht="33.75" hidden="1">
      <c r="A61" s="2395"/>
      <c r="B61" s="514"/>
      <c r="D61" s="668" t="s">
        <v>93</v>
      </c>
      <c r="E61" s="669" t="s">
        <v>893</v>
      </c>
      <c r="F61" s="729" t="s">
        <v>823</v>
      </c>
      <c r="G61" s="671"/>
      <c r="H61" s="1026"/>
      <c r="I61" s="671"/>
      <c r="J61" s="1026"/>
      <c r="K61" s="292"/>
      <c r="X61" s="761">
        <v>0</v>
      </c>
    </row>
    <row s="1638" customFormat="1" customHeight="1" ht="22.5" hidden="1">
      <c r="A62" s="2395"/>
      <c r="B62" s="514" t="s">
        <v>592</v>
      </c>
      <c r="D62" s="668" t="s">
        <v>116</v>
      </c>
      <c r="E62" s="669" t="s">
        <v>894</v>
      </c>
      <c r="F62" s="729" t="s">
        <v>311</v>
      </c>
      <c r="G62" s="385"/>
      <c r="H62" s="1026"/>
      <c r="I62" s="385"/>
      <c r="J62" s="1026"/>
      <c r="K62" s="292" t="s">
        <v>635</v>
      </c>
      <c r="X62" s="761">
        <v>0</v>
      </c>
    </row>
    <row s="1638" customFormat="1" customHeight="1" ht="45" hidden="1">
      <c r="A63" s="2395"/>
      <c r="B63" s="514" t="s">
        <v>592</v>
      </c>
      <c r="D63" s="668" t="s">
        <v>895</v>
      </c>
      <c r="E63" s="670" t="s">
        <v>896</v>
      </c>
      <c r="F63" s="724" t="s">
        <v>311</v>
      </c>
      <c r="G63" s="385"/>
      <c r="H63" s="1026"/>
      <c r="I63" s="385"/>
      <c r="J63" s="1026"/>
      <c r="K63" s="292" t="s">
        <v>635</v>
      </c>
      <c r="X63" s="761">
        <v>0</v>
      </c>
    </row>
    <row s="1638" customFormat="1" customHeight="1" ht="11.549999999999999">
      <c r="A64" s="1036"/>
      <c r="B64" s="521"/>
      <c r="D64" s="1037"/>
      <c r="E64" s="1038"/>
      <c r="X64" s="512">
        <v>11</v>
      </c>
    </row>
    <row s="1638" customFormat="1" customHeight="1" ht="22.5" hidden="1">
      <c r="A65" s="2395" t="s">
        <v>897</v>
      </c>
      <c r="B65" s="514"/>
      <c r="D65" s="668">
        <v>1</v>
      </c>
      <c r="E65" s="747" t="s">
        <v>898</v>
      </c>
      <c r="F65" s="743" t="s">
        <v>813</v>
      </c>
      <c r="G65" s="744"/>
      <c r="H65" s="1032"/>
      <c r="I65" s="744"/>
      <c r="J65" s="1032"/>
      <c r="K65" s="304" t="s">
        <v>899</v>
      </c>
      <c r="X65" s="761">
        <v>0</v>
      </c>
    </row>
    <row s="1638" customFormat="1" customHeight="1" ht="56.25" hidden="1">
      <c r="A66" s="2395"/>
      <c r="B66" s="514"/>
      <c r="D66" s="746" t="s">
        <v>102</v>
      </c>
      <c r="E66" s="710" t="s">
        <v>900</v>
      </c>
      <c r="F66" s="663" t="s">
        <v>550</v>
      </c>
      <c r="G66" s="663" t="s">
        <v>550</v>
      </c>
      <c r="H66" s="522"/>
      <c r="I66" s="663" t="s">
        <v>550</v>
      </c>
      <c r="J66" s="522"/>
      <c r="K66" s="292"/>
      <c r="X66" s="761">
        <v>0</v>
      </c>
    </row>
    <row s="1638" customFormat="1" customHeight="1" ht="33.75" hidden="1">
      <c r="A67" s="2395"/>
      <c r="B67" s="514"/>
      <c r="D67" s="746" t="s">
        <v>712</v>
      </c>
      <c r="E67" s="957" t="s">
        <v>901</v>
      </c>
      <c r="F67" s="663" t="s">
        <v>865</v>
      </c>
      <c r="G67" s="730"/>
      <c r="H67" s="522"/>
      <c r="I67" s="730"/>
      <c r="J67" s="522"/>
      <c r="K67" s="292"/>
      <c r="X67" s="761">
        <v>0</v>
      </c>
    </row>
    <row s="1638" customFormat="1" customHeight="1" ht="22.5" hidden="1">
      <c r="A68" s="2395"/>
      <c r="B68" s="514"/>
      <c r="D68" s="746" t="s">
        <v>312</v>
      </c>
      <c r="E68" s="957" t="s">
        <v>902</v>
      </c>
      <c r="F68" s="663" t="s">
        <v>865</v>
      </c>
      <c r="G68" s="730"/>
      <c r="H68" s="522"/>
      <c r="I68" s="730"/>
      <c r="J68" s="522"/>
      <c r="K68" s="292"/>
      <c r="X68" s="761">
        <v>0</v>
      </c>
    </row>
    <row s="1638" customFormat="1" customHeight="1" ht="22.5" hidden="1">
      <c r="A69" s="2395"/>
      <c r="B69" s="514"/>
      <c r="D69" s="746" t="s">
        <v>315</v>
      </c>
      <c r="E69" s="957" t="s">
        <v>903</v>
      </c>
      <c r="F69" s="724" t="s">
        <v>562</v>
      </c>
      <c r="G69" s="745"/>
      <c r="H69" s="522"/>
      <c r="I69" s="745"/>
      <c r="J69" s="522"/>
      <c r="K69" s="292"/>
      <c r="X69" s="761">
        <v>0</v>
      </c>
    </row>
    <row s="1638" customFormat="1" customHeight="1" ht="22.5" hidden="1">
      <c r="A70" s="2395"/>
      <c r="B70" s="514"/>
      <c r="D70" s="746" t="s">
        <v>732</v>
      </c>
      <c r="E70" s="957" t="s">
        <v>904</v>
      </c>
      <c r="F70" s="724" t="s">
        <v>562</v>
      </c>
      <c r="G70" s="745"/>
      <c r="H70" s="522"/>
      <c r="I70" s="745"/>
      <c r="J70" s="522"/>
      <c r="K70" s="292"/>
      <c r="X70" s="761">
        <v>0</v>
      </c>
    </row>
    <row s="1638" customFormat="1" customHeight="1" ht="22.5" hidden="1">
      <c r="A71" s="2395"/>
      <c r="B71" s="514"/>
      <c r="D71" s="668" t="s">
        <v>90</v>
      </c>
      <c r="E71" s="669" t="s">
        <v>905</v>
      </c>
      <c r="F71" s="663" t="s">
        <v>865</v>
      </c>
      <c r="G71" s="560"/>
      <c r="H71" s="1033"/>
      <c r="I71" s="560"/>
      <c r="J71" s="1033"/>
      <c r="K71" s="305"/>
      <c r="X71" s="761">
        <v>0</v>
      </c>
    </row>
    <row s="1638" customFormat="1" customHeight="1" ht="56.25" hidden="1">
      <c r="A72" s="2395"/>
      <c r="B72" s="514"/>
      <c r="D72" s="668" t="s">
        <v>91</v>
      </c>
      <c r="E72" s="669" t="s">
        <v>906</v>
      </c>
      <c r="F72" s="724" t="s">
        <v>562</v>
      </c>
      <c r="G72" s="745"/>
      <c r="H72" s="1026"/>
      <c r="I72" s="745"/>
      <c r="J72" s="1026"/>
      <c r="K72" s="305"/>
      <c r="X72" s="761">
        <v>0</v>
      </c>
    </row>
    <row s="1638" customFormat="1" customHeight="1" ht="33.75" hidden="1">
      <c r="A73" s="2395"/>
      <c r="B73" s="514"/>
      <c r="D73" s="668" t="s">
        <v>115</v>
      </c>
      <c r="E73" s="669" t="s">
        <v>907</v>
      </c>
      <c r="F73" s="729" t="s">
        <v>823</v>
      </c>
      <c r="G73" s="671"/>
      <c r="H73" s="1026"/>
      <c r="I73" s="671"/>
      <c r="J73" s="1026"/>
      <c r="K73" s="292"/>
      <c r="X73" s="761">
        <v>0</v>
      </c>
    </row>
    <row s="1638" customFormat="1" customHeight="1" ht="22.5" hidden="1">
      <c r="A74" s="2395"/>
      <c r="B74" s="514" t="s">
        <v>592</v>
      </c>
      <c r="D74" s="668" t="s">
        <v>92</v>
      </c>
      <c r="E74" s="669" t="s">
        <v>908</v>
      </c>
      <c r="F74" s="729" t="s">
        <v>311</v>
      </c>
      <c r="G74" s="385"/>
      <c r="H74" s="1026"/>
      <c r="I74" s="385"/>
      <c r="J74" s="1026"/>
      <c r="K74" s="292" t="s">
        <v>635</v>
      </c>
      <c r="X74" s="761">
        <v>0</v>
      </c>
    </row>
    <row s="1638" customFormat="1" customHeight="1" ht="45" hidden="1">
      <c r="A75" s="2395"/>
      <c r="B75" s="514" t="s">
        <v>592</v>
      </c>
      <c r="D75" s="668" t="s">
        <v>656</v>
      </c>
      <c r="E75" s="670" t="s">
        <v>909</v>
      </c>
      <c r="F75" s="724" t="s">
        <v>311</v>
      </c>
      <c r="G75" s="385"/>
      <c r="H75" s="1026"/>
      <c r="I75" s="385"/>
      <c r="J75" s="1026"/>
      <c r="K75" s="292" t="s">
        <v>635</v>
      </c>
      <c r="X75" s="761">
        <v>0</v>
      </c>
    </row>
    <row s="1638" customFormat="1" customHeight="1" ht="11.549999999999999">
      <c r="A76" s="1036"/>
      <c r="B76" s="521"/>
      <c r="D76" s="1037"/>
      <c r="E76" s="1038"/>
      <c r="X76" s="512">
        <v>11</v>
      </c>
    </row>
    <row s="1638" customFormat="1" customHeight="1" ht="11.25">
      <c r="A77" s="2395" t="s">
        <v>910</v>
      </c>
      <c r="B77" s="514"/>
      <c r="D77" s="668">
        <v>1</v>
      </c>
      <c r="E77" s="669" t="s">
        <v>911</v>
      </c>
      <c r="F77" s="724" t="s">
        <v>813</v>
      </c>
      <c r="G77" s="727"/>
      <c r="H77" s="1026"/>
      <c r="I77" s="727"/>
      <c r="J77" s="1026"/>
      <c r="K77" s="292" t="s">
        <v>912</v>
      </c>
      <c r="X77" s="761">
        <v>0</v>
      </c>
    </row>
    <row s="1638" customFormat="1" customHeight="1" ht="11.25">
      <c r="A78" s="2395"/>
      <c r="B78" s="514"/>
      <c r="D78" s="668" t="s">
        <v>102</v>
      </c>
      <c r="E78" s="669" t="s">
        <v>913</v>
      </c>
      <c r="F78" s="724" t="s">
        <v>813</v>
      </c>
      <c r="G78" s="727"/>
      <c r="H78" s="1026"/>
      <c r="I78" s="727"/>
      <c r="J78" s="1026"/>
      <c r="K78" s="292" t="s">
        <v>914</v>
      </c>
      <c r="X78" s="761">
        <v>0</v>
      </c>
    </row>
    <row s="1638" customFormat="1" customHeight="1" ht="22.5">
      <c r="A79" s="2395"/>
      <c r="B79" s="514"/>
      <c r="D79" s="668" t="s">
        <v>90</v>
      </c>
      <c r="E79" s="725" t="s">
        <v>915</v>
      </c>
      <c r="F79" s="663" t="s">
        <v>862</v>
      </c>
      <c r="G79" s="727"/>
      <c r="H79" s="1026"/>
      <c r="I79" s="727"/>
      <c r="J79" s="1026"/>
      <c r="K79" s="292" t="s">
        <v>916</v>
      </c>
      <c r="X79" s="761">
        <v>0</v>
      </c>
    </row>
    <row s="1638" customFormat="1" customHeight="1" ht="11.25">
      <c r="A80" s="2395"/>
      <c r="B80" s="514"/>
      <c r="D80" s="668" t="s">
        <v>329</v>
      </c>
      <c r="E80" s="726" t="s">
        <v>917</v>
      </c>
      <c r="F80" s="663" t="s">
        <v>862</v>
      </c>
      <c r="G80" s="727"/>
      <c r="H80" s="1026"/>
      <c r="I80" s="727"/>
      <c r="J80" s="1026"/>
      <c r="K80" s="292"/>
      <c r="X80" s="761">
        <v>0</v>
      </c>
    </row>
    <row s="1638" customFormat="1" customHeight="1" ht="11.25">
      <c r="A81" s="2395"/>
      <c r="B81" s="514"/>
      <c r="D81" s="668" t="s">
        <v>337</v>
      </c>
      <c r="E81" s="726" t="s">
        <v>918</v>
      </c>
      <c r="F81" s="663" t="s">
        <v>862</v>
      </c>
      <c r="G81" s="727"/>
      <c r="H81" s="1026"/>
      <c r="I81" s="727"/>
      <c r="J81" s="1026"/>
      <c r="K81" s="292"/>
      <c r="X81" s="761">
        <v>0</v>
      </c>
    </row>
    <row s="1638" customFormat="1" customHeight="1" ht="11.25">
      <c r="A82" s="2395"/>
      <c r="B82" s="514"/>
      <c r="D82" s="668" t="s">
        <v>339</v>
      </c>
      <c r="E82" s="726" t="s">
        <v>919</v>
      </c>
      <c r="F82" s="663" t="s">
        <v>862</v>
      </c>
      <c r="G82" s="727"/>
      <c r="H82" s="1026"/>
      <c r="I82" s="727"/>
      <c r="J82" s="1026"/>
      <c r="K82" s="292"/>
      <c r="X82" s="761">
        <v>0</v>
      </c>
    </row>
    <row s="1638" customFormat="1" customHeight="1" ht="11.25">
      <c r="A83" s="2395"/>
      <c r="B83" s="514"/>
      <c r="D83" s="668" t="s">
        <v>341</v>
      </c>
      <c r="E83" s="726" t="s">
        <v>920</v>
      </c>
      <c r="F83" s="663" t="s">
        <v>862</v>
      </c>
      <c r="G83" s="727"/>
      <c r="H83" s="1026"/>
      <c r="I83" s="727"/>
      <c r="J83" s="1026"/>
      <c r="K83" s="292"/>
      <c r="X83" s="761">
        <v>0</v>
      </c>
    </row>
    <row s="1638" customFormat="1" customHeight="1" ht="11.25">
      <c r="A84" s="2395"/>
      <c r="B84" s="514"/>
      <c r="D84" s="668" t="s">
        <v>921</v>
      </c>
      <c r="E84" s="726" t="s">
        <v>922</v>
      </c>
      <c r="F84" s="663" t="s">
        <v>862</v>
      </c>
      <c r="G84" s="727"/>
      <c r="H84" s="1026"/>
      <c r="I84" s="727"/>
      <c r="J84" s="1026"/>
      <c r="K84" s="292"/>
      <c r="X84" s="761">
        <v>0</v>
      </c>
    </row>
    <row s="1638" customFormat="1" customHeight="1" ht="11.25">
      <c r="A85" s="2395"/>
      <c r="B85" s="514"/>
      <c r="D85" s="668" t="s">
        <v>923</v>
      </c>
      <c r="E85" s="726" t="s">
        <v>924</v>
      </c>
      <c r="F85" s="663" t="s">
        <v>862</v>
      </c>
      <c r="G85" s="727"/>
      <c r="H85" s="1026"/>
      <c r="I85" s="727"/>
      <c r="J85" s="1026"/>
      <c r="K85" s="292"/>
      <c r="X85" s="761">
        <v>0</v>
      </c>
    </row>
    <row s="1638" customFormat="1" customHeight="1" ht="11.25">
      <c r="A86" s="2395"/>
      <c r="B86" s="514"/>
      <c r="D86" s="668" t="s">
        <v>925</v>
      </c>
      <c r="E86" s="726" t="s">
        <v>926</v>
      </c>
      <c r="F86" s="663" t="s">
        <v>862</v>
      </c>
      <c r="G86" s="727"/>
      <c r="H86" s="1026"/>
      <c r="I86" s="727"/>
      <c r="J86" s="1026"/>
      <c r="K86" s="292"/>
      <c r="X86" s="761">
        <v>0</v>
      </c>
    </row>
    <row s="1638" customFormat="1" customHeight="1" ht="45">
      <c r="A87" s="2395"/>
      <c r="B87" s="514"/>
      <c r="D87" s="668" t="s">
        <v>91</v>
      </c>
      <c r="E87" s="669" t="s">
        <v>927</v>
      </c>
      <c r="F87" s="663" t="s">
        <v>862</v>
      </c>
      <c r="G87" s="727"/>
      <c r="H87" s="1026"/>
      <c r="I87" s="727"/>
      <c r="J87" s="1026"/>
      <c r="K87" s="292" t="s">
        <v>928</v>
      </c>
      <c r="X87" s="761">
        <v>0</v>
      </c>
    </row>
    <row s="1638" customFormat="1" customHeight="1" ht="11.25">
      <c r="A88" s="2395"/>
      <c r="B88" s="514"/>
      <c r="D88" s="668" t="s">
        <v>757</v>
      </c>
      <c r="E88" s="726" t="s">
        <v>917</v>
      </c>
      <c r="F88" s="663" t="s">
        <v>862</v>
      </c>
      <c r="G88" s="727"/>
      <c r="H88" s="1026"/>
      <c r="I88" s="727"/>
      <c r="J88" s="1026"/>
      <c r="K88" s="292"/>
      <c r="X88" s="761">
        <v>0</v>
      </c>
    </row>
    <row s="1638" customFormat="1" customHeight="1" ht="11.25">
      <c r="A89" s="2395"/>
      <c r="B89" s="514"/>
      <c r="D89" s="668" t="s">
        <v>799</v>
      </c>
      <c r="E89" s="726" t="s">
        <v>918</v>
      </c>
      <c r="F89" s="663" t="s">
        <v>862</v>
      </c>
      <c r="G89" s="727"/>
      <c r="H89" s="1026"/>
      <c r="I89" s="727"/>
      <c r="J89" s="1026"/>
      <c r="K89" s="292"/>
      <c r="X89" s="761">
        <v>0</v>
      </c>
    </row>
    <row s="1638" customFormat="1" customHeight="1" ht="11.25">
      <c r="A90" s="2395"/>
      <c r="B90" s="514"/>
      <c r="D90" s="668" t="s">
        <v>802</v>
      </c>
      <c r="E90" s="726" t="s">
        <v>919</v>
      </c>
      <c r="F90" s="663" t="s">
        <v>862</v>
      </c>
      <c r="G90" s="727"/>
      <c r="H90" s="1026"/>
      <c r="I90" s="727"/>
      <c r="J90" s="1026"/>
      <c r="K90" s="292"/>
      <c r="X90" s="761">
        <v>0</v>
      </c>
    </row>
    <row s="1638" customFormat="1" customHeight="1" ht="11.25">
      <c r="A91" s="2395"/>
      <c r="B91" s="514"/>
      <c r="D91" s="668" t="s">
        <v>880</v>
      </c>
      <c r="E91" s="726" t="s">
        <v>920</v>
      </c>
      <c r="F91" s="663" t="s">
        <v>862</v>
      </c>
      <c r="G91" s="727"/>
      <c r="H91" s="1026"/>
      <c r="I91" s="727"/>
      <c r="J91" s="1026"/>
      <c r="K91" s="292"/>
      <c r="X91" s="761">
        <v>0</v>
      </c>
    </row>
    <row s="1638" customFormat="1" customHeight="1" ht="11.25">
      <c r="A92" s="2395"/>
      <c r="B92" s="514"/>
      <c r="D92" s="668" t="s">
        <v>882</v>
      </c>
      <c r="E92" s="726" t="s">
        <v>922</v>
      </c>
      <c r="F92" s="663" t="s">
        <v>862</v>
      </c>
      <c r="G92" s="727"/>
      <c r="H92" s="1026"/>
      <c r="I92" s="727"/>
      <c r="J92" s="1026"/>
      <c r="K92" s="292"/>
      <c r="X92" s="761">
        <v>0</v>
      </c>
    </row>
    <row s="1638" customFormat="1" customHeight="1" ht="11.25">
      <c r="A93" s="2395"/>
      <c r="B93" s="514"/>
      <c r="D93" s="668" t="s">
        <v>929</v>
      </c>
      <c r="E93" s="726" t="s">
        <v>924</v>
      </c>
      <c r="F93" s="663" t="s">
        <v>862</v>
      </c>
      <c r="G93" s="727"/>
      <c r="H93" s="1026"/>
      <c r="I93" s="727"/>
      <c r="J93" s="1026"/>
      <c r="K93" s="292"/>
      <c r="X93" s="761">
        <v>0</v>
      </c>
    </row>
    <row s="1638" customFormat="1" customHeight="1" ht="11.25">
      <c r="A94" s="2395"/>
      <c r="B94" s="514"/>
      <c r="D94" s="668" t="s">
        <v>930</v>
      </c>
      <c r="E94" s="726" t="s">
        <v>926</v>
      </c>
      <c r="F94" s="663" t="s">
        <v>862</v>
      </c>
      <c r="G94" s="727"/>
      <c r="H94" s="1026"/>
      <c r="I94" s="727"/>
      <c r="J94" s="1026"/>
      <c r="K94" s="292"/>
      <c r="X94" s="761">
        <v>0</v>
      </c>
    </row>
    <row s="1638" customFormat="1" customHeight="1" ht="24.75">
      <c r="A95" s="2395"/>
      <c r="B95" s="514"/>
      <c r="D95" s="668" t="s">
        <v>115</v>
      </c>
      <c r="E95" s="669" t="s">
        <v>931</v>
      </c>
      <c r="F95" s="728" t="s">
        <v>562</v>
      </c>
      <c r="G95" s="730"/>
      <c r="H95" s="1026"/>
      <c r="I95" s="730"/>
      <c r="J95" s="1026"/>
      <c r="K95" s="292" t="s">
        <v>932</v>
      </c>
      <c r="X95" s="761">
        <v>0</v>
      </c>
    </row>
    <row s="1638" customFormat="1" customHeight="1" ht="33.75">
      <c r="A96" s="2395"/>
      <c r="B96" s="514"/>
      <c r="D96" s="668" t="s">
        <v>92</v>
      </c>
      <c r="E96" s="669" t="s">
        <v>933</v>
      </c>
      <c r="F96" s="729" t="s">
        <v>823</v>
      </c>
      <c r="G96" s="731"/>
      <c r="H96" s="1026"/>
      <c r="I96" s="731"/>
      <c r="J96" s="1026"/>
      <c r="K96" s="292"/>
      <c r="X96" s="761">
        <v>0</v>
      </c>
    </row>
    <row s="1638" customFormat="1" customHeight="1" ht="22.5">
      <c r="A97" s="2395"/>
      <c r="B97" s="514" t="s">
        <v>592</v>
      </c>
      <c r="D97" s="668" t="s">
        <v>93</v>
      </c>
      <c r="E97" s="669" t="s">
        <v>934</v>
      </c>
      <c r="F97" s="729" t="s">
        <v>311</v>
      </c>
      <c r="G97" s="388"/>
      <c r="H97" s="1026"/>
      <c r="I97" s="388"/>
      <c r="J97" s="1026"/>
      <c r="K97" s="292" t="s">
        <v>635</v>
      </c>
      <c r="X97" s="761">
        <v>0</v>
      </c>
    </row>
    <row s="1638" customFormat="1" customHeight="1" ht="45">
      <c r="A98" s="2395"/>
      <c r="B98" s="514" t="s">
        <v>592</v>
      </c>
      <c r="D98" s="668" t="s">
        <v>935</v>
      </c>
      <c r="E98" s="670" t="s">
        <v>936</v>
      </c>
      <c r="F98" s="724" t="s">
        <v>311</v>
      </c>
      <c r="G98" s="388"/>
      <c r="H98" s="1026"/>
      <c r="I98" s="388"/>
      <c r="J98" s="1026"/>
      <c r="K98" s="292" t="s">
        <v>635</v>
      </c>
      <c r="X98" s="761">
        <v>0</v>
      </c>
    </row>
    <row s="1638" customFormat="1" customHeight="1" ht="95.25">
      <c r="A99" s="2395"/>
      <c r="B99" s="514" t="s">
        <v>592</v>
      </c>
      <c r="D99" s="668" t="s">
        <v>116</v>
      </c>
      <c r="E99" s="669" t="s">
        <v>937</v>
      </c>
      <c r="F99" s="724" t="s">
        <v>311</v>
      </c>
      <c r="G99" s="388"/>
      <c r="H99" s="1026"/>
      <c r="I99" s="388"/>
      <c r="J99" s="1026"/>
      <c r="K99" s="292" t="s">
        <v>635</v>
      </c>
      <c r="X99" s="761">
        <v>0</v>
      </c>
    </row>
    <row s="1638" customFormat="1" customHeight="1" ht="22.5">
      <c r="A100" s="2395"/>
      <c r="B100" s="514" t="s">
        <v>592</v>
      </c>
      <c r="D100" s="668" t="s">
        <v>152</v>
      </c>
      <c r="E100" s="669" t="s">
        <v>938</v>
      </c>
      <c r="F100" s="724" t="s">
        <v>311</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A94C7-E907-1DE2-DBFA-0.A6BEA68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"ВОДОКАНАЛ"</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88</v>
      </c>
      <c r="E10" s="526" t="s">
        <v>89</v>
      </c>
      <c r="F10" s="526" t="s">
        <v>113</v>
      </c>
      <c r="G10" s="2136" t="s">
        <v>88</v>
      </c>
      <c r="H10" s="2137"/>
      <c r="I10" s="526" t="s">
        <v>89</v>
      </c>
      <c r="J10" s="526" t="s">
        <v>113</v>
      </c>
      <c r="K10" s="2136" t="s">
        <v>88</v>
      </c>
      <c r="L10" s="2137"/>
      <c r="M10" s="526" t="s">
        <v>89</v>
      </c>
      <c r="N10" s="1630"/>
      <c r="AM10" s="586">
        <v>23</v>
      </c>
    </row>
    <row s="1856" customFormat="1" customHeight="1" ht="11.25" hidden="1">
      <c r="A11" s="596"/>
      <c r="B11" s="596"/>
      <c r="C11" s="596"/>
      <c r="D11" s="597" t="s">
        <v>114</v>
      </c>
      <c r="E11" s="597" t="s">
        <v>102</v>
      </c>
      <c r="F11" s="597" t="s">
        <v>90</v>
      </c>
      <c r="G11" s="2118" t="s">
        <v>91</v>
      </c>
      <c r="H11" s="2119"/>
      <c r="I11" s="597" t="s">
        <v>115</v>
      </c>
      <c r="J11" s="597" t="s">
        <v>92</v>
      </c>
      <c r="K11" s="2120" t="s">
        <v>93</v>
      </c>
      <c r="L11" s="2121"/>
      <c r="M11" s="597" t="s">
        <v>116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117</v>
      </c>
      <c r="P12" s="1416" t="s">
        <v>118</v>
      </c>
      <c r="Q12" s="1416" t="s">
        <v>119</v>
      </c>
      <c r="R12" s="1416" t="s">
        <v>120</v>
      </c>
      <c r="AM12" s="586">
        <v>1</v>
      </c>
    </row>
    <row s="1856" customFormat="1" customHeight="1" ht="15.75">
      <c r="A13" s="296"/>
      <c r="B13" s="296"/>
      <c r="C13" s="529"/>
      <c r="D13" s="2111" t="s">
        <v>114</v>
      </c>
      <c r="E13" s="2112"/>
      <c r="F13" s="2115" t="s">
        <v>66</v>
      </c>
      <c r="G13" s="2116"/>
      <c r="H13" s="2117">
        <v>1</v>
      </c>
      <c r="I13" s="2108" t="str">
        <f>IF(U13="","",INDEX(TERRITORY_MR_LIST,MATCH(U13,TERRITORY_LIST_ID,0)))</f>
        <v/>
      </c>
      <c r="J13" s="2110" t="s">
        <v>19</v>
      </c>
      <c r="K13" s="605"/>
      <c r="L13" s="530" t="s">
        <v>114</v>
      </c>
      <c r="M13" s="606" t="s">
        <v>28</v>
      </c>
      <c r="N13" s="815"/>
      <c r="O13" s="1419" t="s">
        <v>121</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122</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123</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124</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125</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F1FD6-66E4-CC1B-1B16-0.A6FC9CD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103</v>
      </c>
      <c r="D3" s="692" t="str">
        <f>B3&amp;".1"</f>
        <v>.1</v>
      </c>
      <c r="E3" s="693" t="s">
        <v>939</v>
      </c>
      <c r="F3" s="694" t="s">
        <v>311</v>
      </c>
      <c r="G3" s="689"/>
      <c r="H3" s="404"/>
      <c r="I3" s="689"/>
      <c r="J3" s="404"/>
      <c r="K3" s="292" t="s">
        <v>940</v>
      </c>
      <c r="V3" s="508">
        <v>0</v>
      </c>
    </row>
    <row customHeight="1" ht="15" hidden="1">
      <c r="A4" s="508"/>
      <c r="B4" s="2400"/>
      <c r="C4" s="2401"/>
      <c r="D4" s="692" t="str">
        <f>B3&amp;".2"</f>
        <v>.2</v>
      </c>
      <c r="E4" s="693" t="s">
        <v>941</v>
      </c>
      <c r="F4" s="694" t="s">
        <v>311</v>
      </c>
      <c r="G4" s="1741" t="s">
        <v>28</v>
      </c>
      <c r="H4" s="404"/>
      <c r="I4" s="1741" t="s">
        <v>28</v>
      </c>
      <c r="J4" s="404"/>
      <c r="K4" s="292" t="s">
        <v>942</v>
      </c>
      <c r="V4" s="508">
        <v>0</v>
      </c>
    </row>
    <row s="1369" customFormat="1" customHeight="1" ht="15" hidden="1">
      <c r="C5" s="675"/>
      <c r="U5" s="423"/>
      <c r="V5" s="420">
        <v>0</v>
      </c>
    </row>
    <row customHeight="1" ht="22.5" hidden="1">
      <c r="A6" s="508"/>
      <c r="B6" s="2400"/>
      <c r="C6" s="2401" t="s">
        <v>103</v>
      </c>
      <c r="D6" s="692" t="str">
        <f>B6&amp;".1"</f>
        <v>.1</v>
      </c>
      <c r="E6" s="693" t="s">
        <v>943</v>
      </c>
      <c r="F6" s="694" t="s">
        <v>311</v>
      </c>
      <c r="G6" s="689"/>
      <c r="H6" s="404"/>
      <c r="I6" s="689"/>
      <c r="J6" s="404"/>
      <c r="K6" s="292" t="s">
        <v>944</v>
      </c>
      <c r="V6" s="508">
        <v>0</v>
      </c>
    </row>
    <row customHeight="1" ht="15" hidden="1">
      <c r="A7" s="508"/>
      <c r="B7" s="2400"/>
      <c r="C7" s="2401"/>
      <c r="D7" s="692" t="str">
        <f>B6&amp;".2"</f>
        <v>.2</v>
      </c>
      <c r="E7" s="693" t="s">
        <v>941</v>
      </c>
      <c r="F7" s="694" t="s">
        <v>311</v>
      </c>
      <c r="G7" s="1741" t="s">
        <v>28</v>
      </c>
      <c r="H7" s="404"/>
      <c r="I7" s="1741" t="s">
        <v>28</v>
      </c>
      <c r="J7" s="404"/>
      <c r="K7" s="292" t="s">
        <v>942</v>
      </c>
      <c r="V7" s="508">
        <v>0</v>
      </c>
    </row>
    <row s="1369" customFormat="1" customHeight="1" ht="15" hidden="1">
      <c r="C8" s="675"/>
      <c r="U8" s="423"/>
      <c r="V8" s="420">
        <v>0</v>
      </c>
    </row>
    <row customHeight="1" ht="22.5" hidden="1">
      <c r="A9" s="508"/>
      <c r="B9" s="2400"/>
      <c r="C9" s="2401" t="s">
        <v>103</v>
      </c>
      <c r="D9" s="692" t="str">
        <f>B9&amp;".1"</f>
        <v>.1</v>
      </c>
      <c r="E9" s="693" t="s">
        <v>945</v>
      </c>
      <c r="F9" s="694" t="s">
        <v>311</v>
      </c>
      <c r="G9" s="700" t="s">
        <v>28</v>
      </c>
      <c r="H9" s="404" t="s">
        <v>28</v>
      </c>
      <c r="I9" s="700" t="s">
        <v>28</v>
      </c>
      <c r="J9" s="404" t="s">
        <v>28</v>
      </c>
      <c r="K9" s="292"/>
      <c r="V9" s="508">
        <v>0</v>
      </c>
    </row>
    <row customHeight="1" ht="15" hidden="1">
      <c r="A10" s="508"/>
      <c r="B10" s="2400"/>
      <c r="C10" s="2401"/>
      <c r="D10" s="692" t="str">
        <f>B9&amp;".2"</f>
        <v>.2</v>
      </c>
      <c r="E10" s="693" t="s">
        <v>946</v>
      </c>
      <c r="F10" s="694" t="s">
        <v>311</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311</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103</v>
      </c>
      <c r="D13" s="692" t="str">
        <f>B13&amp;".1"</f>
        <v>.1</v>
      </c>
      <c r="E13" s="693" t="s">
        <v>950</v>
      </c>
      <c r="F13" s="694" t="s">
        <v>311</v>
      </c>
      <c r="G13" s="700" t="s">
        <v>28</v>
      </c>
      <c r="H13" s="404" t="s">
        <v>28</v>
      </c>
      <c r="I13" s="700" t="s">
        <v>28</v>
      </c>
      <c r="J13" s="404" t="s">
        <v>28</v>
      </c>
      <c r="K13" s="292" t="s">
        <v>951</v>
      </c>
      <c r="V13" s="508">
        <v>0</v>
      </c>
    </row>
    <row customHeight="1" ht="15" hidden="1">
      <c r="B14" s="2400"/>
      <c r="C14" s="2401"/>
      <c r="D14" s="692" t="str">
        <f>B13&amp;".2"</f>
        <v>.2</v>
      </c>
      <c r="E14" s="693" t="s">
        <v>952</v>
      </c>
      <c r="F14" s="694" t="s">
        <v>311</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МУП "ВОДОКАНАЛ"</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121</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88</v>
      </c>
      <c r="E30" s="763" t="s">
        <v>307</v>
      </c>
      <c r="F30" s="763" t="s">
        <v>570</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311</v>
      </c>
      <c r="G32" s="816" t="s">
        <v>311</v>
      </c>
      <c r="H32" s="816" t="s">
        <v>311</v>
      </c>
      <c r="I32" s="694" t="s">
        <v>311</v>
      </c>
      <c r="J32" s="694" t="s">
        <v>311</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956</v>
      </c>
      <c r="F34" s="823" t="s">
        <v>311</v>
      </c>
      <c r="G34" s="823" t="s">
        <v>311</v>
      </c>
      <c r="H34" s="823" t="s">
        <v>311</v>
      </c>
      <c r="I34" s="694"/>
      <c r="J34" s="694"/>
      <c r="K34" s="292"/>
      <c r="V34" s="508">
        <v>23</v>
      </c>
    </row>
    <row customHeight="1" ht="11.549999999999999">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311</v>
      </c>
      <c r="G36" s="817" t="s">
        <v>960</v>
      </c>
      <c r="H36" s="816" t="s">
        <v>311</v>
      </c>
      <c r="I36" s="527" t="s">
        <v>960</v>
      </c>
      <c r="J36" s="694" t="s">
        <v>311</v>
      </c>
      <c r="K36" s="292" t="s">
        <v>961</v>
      </c>
      <c r="V36" s="508">
        <v>68</v>
      </c>
    </row>
    <row customHeight="1" ht="11.549999999999999">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311</v>
      </c>
      <c r="G38" s="817" t="s">
        <v>960</v>
      </c>
      <c r="H38" s="818" t="s">
        <v>311</v>
      </c>
      <c r="I38" s="527" t="s">
        <v>960</v>
      </c>
      <c r="J38" s="524" t="s">
        <v>311</v>
      </c>
      <c r="K38" s="682" t="s">
        <v>965</v>
      </c>
      <c r="V38" s="508">
        <v>68</v>
      </c>
    </row>
    <row customHeight="1" ht="11.549999999999999">
      <c r="A39" s="508"/>
      <c r="C39" s="508"/>
      <c r="D39" s="350"/>
      <c r="E39" s="583" t="s">
        <v>966</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7ECFC-1AA5-8A32-4633-0.075A793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МУП "ВОДОКАНАЛ"</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76F52-F8EC-4385-DD9D-0.138DA9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МУП "ВОДОКАНАЛ"</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9797-92D5-58FC-4511-0.71FDB5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МУП "ВОДОКАНАЛ"</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312</v>
      </c>
      <c r="G30" s="1240" t="s">
        <v>1051</v>
      </c>
      <c r="H30" s="1239">
        <f>SUM(I30:J30)</f>
        <v>0</v>
      </c>
      <c r="I30" s="1238"/>
      <c r="J30" s="1228"/>
      <c r="K30" s="1237"/>
      <c r="W30" s="1158">
        <v>11</v>
      </c>
    </row>
    <row customHeight="1" ht="11.549999999999999">
      <c r="F31" s="1233" t="s">
        <v>315</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329</v>
      </c>
      <c r="G33" s="1240" t="s">
        <v>1054</v>
      </c>
      <c r="H33" s="1239">
        <f>SUM(I33:J33)</f>
        <v>0</v>
      </c>
      <c r="I33" s="1238"/>
      <c r="J33" s="1228"/>
      <c r="K33" s="1237"/>
      <c r="W33" s="1158">
        <v>46</v>
      </c>
    </row>
    <row customHeight="1" ht="11.549999999999999">
      <c r="F34" s="1233" t="s">
        <v>337</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114</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102</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312</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315</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71D22-9E0D-F0EB-354A-0.442BF97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"ВОДОКАНАЛ"</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91192-97E8-53BD-C9DB-0.8D4E83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103</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МУП "ВОДОКАНАЛ"</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121</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88</v>
      </c>
      <c r="E13" s="763" t="s">
        <v>307</v>
      </c>
      <c r="F13" s="763" t="s">
        <v>570</v>
      </c>
      <c r="G13" s="811" t="s">
        <v>308</v>
      </c>
      <c r="H13" s="757" t="s">
        <v>308</v>
      </c>
      <c r="I13" s="2130"/>
      <c r="S13" s="508">
        <v>34</v>
      </c>
    </row>
    <row customHeight="1" ht="15" hidden="1">
      <c r="C14" s="179"/>
      <c r="D14" s="596" t="s">
        <v>114</v>
      </c>
      <c r="E14" s="596" t="s">
        <v>102</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1119</v>
      </c>
      <c r="E20" s="691"/>
      <c r="F20" s="512"/>
      <c r="G20" s="512"/>
      <c r="H20" s="512"/>
      <c r="I20" s="1766"/>
      <c r="S20" s="508">
        <v>0</v>
      </c>
    </row>
    <row customHeight="1" ht="29.25">
      <c r="C21" s="454"/>
      <c r="D21" s="542" t="s">
        <v>318</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1EA16-BED6-9B19-C56F-0.8265CA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МУП "ВОДОКАНАЛ"</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88</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311</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311</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4.699999999999998">
      <c r="A20" s="346"/>
      <c r="B20" s="149"/>
      <c r="C20" s="310"/>
      <c r="D20" s="888">
        <v>2</v>
      </c>
      <c r="E20" s="333" t="s">
        <v>1125</v>
      </c>
      <c r="F20" s="201" t="s">
        <v>311</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102</v>
      </c>
      <c r="E23" s="200" t="s">
        <v>1126</v>
      </c>
      <c r="F23" s="1673" t="s">
        <v>311</v>
      </c>
      <c r="G23" s="348"/>
      <c r="I23" s="1627"/>
      <c r="J23" s="1627"/>
      <c r="Q23" s="1634">
        <v>0</v>
      </c>
    </row>
    <row s="1638" customFormat="1" customHeight="1" ht="14.25" hidden="1">
      <c r="A24" s="346"/>
      <c r="B24" s="1163"/>
      <c r="C24" s="379"/>
      <c r="D24" s="1676" t="s">
        <v>712</v>
      </c>
      <c r="E24" s="1675" t="s">
        <v>1127</v>
      </c>
      <c r="F24" s="1673" t="s">
        <v>311</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199E1-33AD-605B-3D52-0.0F7212C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103</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103</v>
      </c>
      <c r="D4" s="1676"/>
      <c r="E4" s="208" t="s">
        <v>1130</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103</v>
      </c>
      <c r="D6" s="1676"/>
      <c r="E6" s="209" t="s">
        <v>1131</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103</v>
      </c>
      <c r="D8" s="1676"/>
      <c r="E8" s="209" t="s">
        <v>1132</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103</v>
      </c>
      <c r="D10" s="1676"/>
      <c r="E10" s="209" t="s">
        <v>1133</v>
      </c>
      <c r="F10" s="1673"/>
      <c r="G10" s="1677"/>
      <c r="H10" s="1673" t="s">
        <v>311</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МУП "ВОДОКАНАЛ"</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88</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1025</v>
      </c>
      <c r="E22" s="197" t="s">
        <v>1136</v>
      </c>
      <c r="F22" s="201"/>
      <c r="G22" s="1740"/>
      <c r="H22" s="201" t="s">
        <v>311</v>
      </c>
      <c r="I22" s="154" t="s">
        <v>1137</v>
      </c>
      <c r="M22" s="86">
        <v>20</v>
      </c>
    </row>
    <row customHeight="1" ht="60">
      <c r="A23" s="1686"/>
      <c r="C23" s="99"/>
      <c r="D23" s="150" t="s">
        <v>1027</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311</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329</v>
      </c>
      <c r="E26" s="202"/>
      <c r="F26" s="201"/>
      <c r="G26" s="201" t="s">
        <v>311</v>
      </c>
      <c r="H26" s="216"/>
      <c r="I26" s="2172" t="s">
        <v>1140</v>
      </c>
      <c r="M26" s="86">
        <v>14</v>
      </c>
    </row>
    <row customHeight="1" ht="15.75">
      <c r="A27" s="1686" t="s">
        <v>114</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311</v>
      </c>
      <c r="I29" s="2172" t="s">
        <v>1141</v>
      </c>
      <c r="M29" s="86">
        <v>20</v>
      </c>
    </row>
    <row customHeight="1" ht="15.75">
      <c r="A30" s="1686" t="s">
        <v>102</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1142</v>
      </c>
      <c r="E33" s="209" t="s">
        <v>1131</v>
      </c>
      <c r="F33" s="201"/>
      <c r="G33" s="260"/>
      <c r="H33" s="201" t="s">
        <v>311</v>
      </c>
      <c r="I33" s="2172" t="s">
        <v>1143</v>
      </c>
      <c r="M33" s="86">
        <v>14</v>
      </c>
    </row>
    <row customHeight="1" ht="15.75">
      <c r="A34" s="1686" t="s">
        <v>90</v>
      </c>
      <c r="C34" s="99"/>
      <c r="D34" s="112"/>
      <c r="E34" s="207" t="s">
        <v>327</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1144</v>
      </c>
      <c r="E36" s="209" t="s">
        <v>1132</v>
      </c>
      <c r="F36" s="201"/>
      <c r="G36" s="260"/>
      <c r="H36" s="201" t="s">
        <v>311</v>
      </c>
      <c r="I36" s="2146" t="s">
        <v>1145</v>
      </c>
      <c r="M36" s="86">
        <v>14</v>
      </c>
    </row>
    <row customHeight="1" ht="15.75">
      <c r="A37" s="1686" t="s">
        <v>91</v>
      </c>
      <c r="C37" s="99"/>
      <c r="D37" s="112"/>
      <c r="E37" s="207" t="s">
        <v>327</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887</v>
      </c>
      <c r="E39" s="209" t="s">
        <v>1133</v>
      </c>
      <c r="F39" s="201"/>
      <c r="G39" s="210"/>
      <c r="H39" s="201" t="s">
        <v>311</v>
      </c>
      <c r="I39" s="2172" t="s">
        <v>1146</v>
      </c>
      <c r="L39" s="158" t="s">
        <v>1134</v>
      </c>
      <c r="M39" s="86">
        <v>14</v>
      </c>
    </row>
    <row customHeight="1" ht="15.75">
      <c r="A40" s="1686" t="s">
        <v>115</v>
      </c>
      <c r="C40" s="99"/>
      <c r="D40" s="112"/>
      <c r="E40" s="207" t="s">
        <v>327</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03365-A691-5324-DB9F-0.B94109E1}" mc:Ignorable="x14ac xr xr2 xr3">
  <sheetPr>
    <tabColor theme="6" tint="0.4"/>
  </sheetPr>
  <dimension ref="A1:AH336"/>
  <sheetViews>
    <sheetView topLeftCell="A1" showGridLines="0" zoomScale="90" workbookViewId="0">
      <selection activeCell="K201" sqref="K20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1412</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88</v>
      </c>
      <c r="F20" s="2227" t="s">
        <v>126</v>
      </c>
      <c r="G20" s="2227" t="s">
        <v>127</v>
      </c>
      <c r="H20" s="2389" t="s">
        <v>1150</v>
      </c>
      <c r="I20" s="2390"/>
      <c r="J20" s="2436"/>
      <c r="K20" s="2227" t="s">
        <v>308</v>
      </c>
      <c r="L20" s="2227" t="s">
        <v>395</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311</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163</v>
      </c>
      <c r="B27" s="1783" t="s">
        <v>164</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170</v>
      </c>
      <c r="B30" s="1783" t="s">
        <v>171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176</v>
      </c>
      <c r="B33" s="1783" t="s">
        <v>177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182</v>
      </c>
      <c r="B36" s="1783" t="s">
        <v>183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188</v>
      </c>
      <c r="B39" s="1783" t="s">
        <v>189</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194</v>
      </c>
      <c r="B42" s="1783" t="s">
        <v>195</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200</v>
      </c>
      <c r="B45" s="1783" t="s">
        <v>201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206</v>
      </c>
      <c r="B48" s="1783" t="s">
        <v>207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226</v>
      </c>
      <c r="B51" s="1783" t="s">
        <v>227</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231</v>
      </c>
      <c r="B54" s="1783" t="s">
        <v>232</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236</v>
      </c>
      <c r="B57" s="1783" t="s">
        <v>237</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241</v>
      </c>
      <c r="B60" s="1783" t="s">
        <v>242</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246</v>
      </c>
      <c r="B63" s="1783" t="s">
        <v>247</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251</v>
      </c>
      <c r="B66" s="1783" t="s">
        <v>252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256</v>
      </c>
      <c r="B69" s="1783" t="s">
        <v>257</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261</v>
      </c>
      <c r="B72" s="1783" t="s">
        <v>262</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Тариф на водоотведение</v>
      </c>
      <c r="H75" s="1865"/>
      <c r="I75" s="1742">
        <v>46023</v>
      </c>
      <c r="J75" s="1776">
        <v>47118</v>
      </c>
      <c r="K75" s="1868" t="s">
        <v>1154</v>
      </c>
      <c r="L75" s="1865" t="s">
        <v>311</v>
      </c>
      <c r="M75" s="2173"/>
      <c r="N75" s="337"/>
      <c r="O75" s="1627"/>
      <c r="P75" s="1627"/>
      <c r="AH75" s="1634">
        <v>0</v>
      </c>
    </row>
    <row s="1638" customFormat="1" customHeight="1" ht="18.75">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102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6">
      <c r="A85" s="1783"/>
      <c r="B85" s="1783"/>
      <c r="D85" s="379"/>
      <c r="E85" s="402"/>
      <c r="F85" s="201" t="s">
        <v>311</v>
      </c>
      <c r="G85" s="201" t="s">
        <v>311</v>
      </c>
      <c r="H85" s="2221" t="s">
        <v>311</v>
      </c>
      <c r="I85" s="2223"/>
      <c r="J85" s="201" t="s">
        <v>311</v>
      </c>
      <c r="K85" s="201" t="s">
        <v>311</v>
      </c>
      <c r="L85" s="2648" t="s">
        <v>1155</v>
      </c>
      <c r="M85" s="348" t="s">
        <v>1156</v>
      </c>
      <c r="N85" s="337"/>
      <c r="AH85" s="377">
        <v>34</v>
      </c>
    </row>
    <row customHeight="1" ht="19.95">
      <c r="A86" s="1783"/>
      <c r="B86" s="1783"/>
      <c r="D86" s="379"/>
      <c r="E86" s="150" t="s">
        <v>90</v>
      </c>
      <c r="F86" s="2463" t="s">
        <v>1157</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1158</v>
      </c>
      <c r="D89" s="2465"/>
      <c r="E89" s="2207"/>
      <c r="F89" s="2386"/>
      <c r="G89" s="403"/>
      <c r="H89" s="1503"/>
      <c r="I89" s="654"/>
      <c r="J89" s="574"/>
      <c r="K89" s="1503"/>
      <c r="L89" s="217"/>
      <c r="M89" s="2173"/>
      <c r="N89" s="337"/>
      <c r="O89" s="1627"/>
      <c r="P89" s="1627"/>
      <c r="AH89" s="1634">
        <v>0</v>
      </c>
    </row>
    <row s="1638" customFormat="1" customHeight="1" ht="45" hidden="1">
      <c r="A90" s="1783" t="s">
        <v>163</v>
      </c>
      <c r="B90" s="1783" t="s">
        <v>164</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1158</v>
      </c>
      <c r="D92" s="2465"/>
      <c r="E92" s="2207"/>
      <c r="F92" s="2386"/>
      <c r="G92" s="403"/>
      <c r="H92" s="1503"/>
      <c r="I92" s="654"/>
      <c r="J92" s="574"/>
      <c r="K92" s="1503"/>
      <c r="L92" s="217"/>
      <c r="M92" s="344"/>
      <c r="N92" s="337"/>
      <c r="O92" s="1627"/>
      <c r="P92" s="1627"/>
      <c r="AH92" s="1634">
        <v>0</v>
      </c>
    </row>
    <row s="1638" customFormat="1" customHeight="1" ht="45" hidden="1">
      <c r="A93" s="1783" t="s">
        <v>170</v>
      </c>
      <c r="B93" s="1783" t="s">
        <v>171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1158</v>
      </c>
      <c r="D95" s="2465"/>
      <c r="E95" s="2207"/>
      <c r="F95" s="2386"/>
      <c r="G95" s="403"/>
      <c r="H95" s="1503"/>
      <c r="I95" s="654"/>
      <c r="J95" s="574"/>
      <c r="K95" s="1503"/>
      <c r="L95" s="217"/>
      <c r="M95" s="344"/>
      <c r="N95" s="337"/>
      <c r="O95" s="1627"/>
      <c r="P95" s="1627"/>
      <c r="AH95" s="1634">
        <v>0</v>
      </c>
    </row>
    <row s="1638" customFormat="1" customHeight="1" ht="45" hidden="1">
      <c r="A96" s="1783" t="s">
        <v>176</v>
      </c>
      <c r="B96" s="1783" t="s">
        <v>177</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1158</v>
      </c>
      <c r="D98" s="2465"/>
      <c r="E98" s="2207"/>
      <c r="F98" s="2386"/>
      <c r="G98" s="403"/>
      <c r="H98" s="1503"/>
      <c r="I98" s="654"/>
      <c r="J98" s="574"/>
      <c r="K98" s="1503"/>
      <c r="L98" s="217"/>
      <c r="M98" s="344"/>
      <c r="N98" s="337"/>
      <c r="O98" s="1627"/>
      <c r="P98" s="1627"/>
      <c r="AH98" s="1634">
        <v>0</v>
      </c>
    </row>
    <row s="1638" customFormat="1" customHeight="1" ht="18.75" hidden="1">
      <c r="A99" s="1783" t="s">
        <v>182</v>
      </c>
      <c r="B99" s="1783" t="s">
        <v>183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1158</v>
      </c>
      <c r="D101" s="2465"/>
      <c r="E101" s="2207"/>
      <c r="F101" s="2386"/>
      <c r="G101" s="403"/>
      <c r="H101" s="1503"/>
      <c r="I101" s="654"/>
      <c r="J101" s="574"/>
      <c r="K101" s="1503"/>
      <c r="L101" s="217"/>
      <c r="M101" s="344"/>
      <c r="N101" s="337"/>
      <c r="O101" s="1627"/>
      <c r="P101" s="1627"/>
      <c r="AH101" s="1634">
        <v>0</v>
      </c>
    </row>
    <row s="1638" customFormat="1" customHeight="1" ht="18.75" hidden="1">
      <c r="A102" s="1783" t="s">
        <v>188</v>
      </c>
      <c r="B102" s="1783" t="s">
        <v>189</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1158</v>
      </c>
      <c r="D104" s="2465"/>
      <c r="E104" s="2207"/>
      <c r="F104" s="2386"/>
      <c r="G104" s="403"/>
      <c r="H104" s="1503"/>
      <c r="I104" s="654"/>
      <c r="J104" s="574"/>
      <c r="K104" s="1503"/>
      <c r="L104" s="217"/>
      <c r="M104" s="344"/>
      <c r="N104" s="337"/>
      <c r="O104" s="1627"/>
      <c r="P104" s="1627"/>
      <c r="AH104" s="1634">
        <v>0</v>
      </c>
    </row>
    <row s="1638" customFormat="1" customHeight="1" ht="18.75" hidden="1">
      <c r="A105" s="1783" t="s">
        <v>194</v>
      </c>
      <c r="B105" s="1783" t="s">
        <v>195</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1158</v>
      </c>
      <c r="D107" s="2465"/>
      <c r="E107" s="2207"/>
      <c r="F107" s="2386"/>
      <c r="G107" s="403"/>
      <c r="H107" s="1503"/>
      <c r="I107" s="654"/>
      <c r="J107" s="574"/>
      <c r="K107" s="1503"/>
      <c r="L107" s="217"/>
      <c r="M107" s="344"/>
      <c r="N107" s="337"/>
      <c r="O107" s="1627"/>
      <c r="P107" s="1627"/>
      <c r="AH107" s="1634">
        <v>0</v>
      </c>
    </row>
    <row s="1638" customFormat="1" customHeight="1" ht="18.75" hidden="1">
      <c r="A108" s="1783" t="s">
        <v>200</v>
      </c>
      <c r="B108" s="1783" t="s">
        <v>201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1158</v>
      </c>
      <c r="D110" s="2465"/>
      <c r="E110" s="2207"/>
      <c r="F110" s="2386"/>
      <c r="G110" s="403"/>
      <c r="H110" s="1503"/>
      <c r="I110" s="654"/>
      <c r="J110" s="574"/>
      <c r="K110" s="1503"/>
      <c r="L110" s="217"/>
      <c r="M110" s="344"/>
      <c r="N110" s="337"/>
      <c r="O110" s="1627"/>
      <c r="P110" s="1627"/>
      <c r="AH110" s="1634">
        <v>0</v>
      </c>
    </row>
    <row s="1638" customFormat="1" customHeight="1" ht="18.75" hidden="1">
      <c r="A111" s="1783" t="s">
        <v>206</v>
      </c>
      <c r="B111" s="1783" t="s">
        <v>207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1158</v>
      </c>
      <c r="D113" s="2465"/>
      <c r="E113" s="2207"/>
      <c r="F113" s="2386"/>
      <c r="G113" s="403"/>
      <c r="H113" s="1503"/>
      <c r="I113" s="654"/>
      <c r="J113" s="574"/>
      <c r="K113" s="1503"/>
      <c r="L113" s="217"/>
      <c r="M113" s="344"/>
      <c r="N113" s="337"/>
      <c r="O113" s="1627"/>
      <c r="P113" s="1627"/>
      <c r="AH113" s="1634">
        <v>0</v>
      </c>
    </row>
    <row s="1638" customFormat="1" customHeight="1" ht="18.75" hidden="1">
      <c r="A114" s="1783" t="s">
        <v>226</v>
      </c>
      <c r="B114" s="1783" t="s">
        <v>227</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1158</v>
      </c>
      <c r="D116" s="2465"/>
      <c r="E116" s="2207"/>
      <c r="F116" s="2386"/>
      <c r="G116" s="403"/>
      <c r="H116" s="1503"/>
      <c r="I116" s="654"/>
      <c r="J116" s="574"/>
      <c r="K116" s="1503"/>
      <c r="L116" s="217"/>
      <c r="M116" s="344"/>
      <c r="N116" s="337"/>
      <c r="O116" s="1627"/>
      <c r="P116" s="1627"/>
      <c r="AH116" s="1634">
        <v>0</v>
      </c>
    </row>
    <row s="1638" customFormat="1" customHeight="1" ht="18.75" hidden="1">
      <c r="A117" s="1783" t="s">
        <v>231</v>
      </c>
      <c r="B117" s="1783" t="s">
        <v>232</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1158</v>
      </c>
      <c r="D119" s="2465"/>
      <c r="E119" s="2207"/>
      <c r="F119" s="2386"/>
      <c r="G119" s="403"/>
      <c r="H119" s="1503"/>
      <c r="I119" s="654"/>
      <c r="J119" s="574"/>
      <c r="K119" s="1503"/>
      <c r="L119" s="217"/>
      <c r="M119" s="344"/>
      <c r="N119" s="337"/>
      <c r="O119" s="1627"/>
      <c r="P119" s="1627"/>
      <c r="AH119" s="1634">
        <v>0</v>
      </c>
    </row>
    <row s="1638" customFormat="1" customHeight="1" ht="18.75" hidden="1">
      <c r="A120" s="1783" t="s">
        <v>236</v>
      </c>
      <c r="B120" s="1783" t="s">
        <v>237</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1158</v>
      </c>
      <c r="D122" s="2465"/>
      <c r="E122" s="2207"/>
      <c r="F122" s="2386"/>
      <c r="G122" s="403"/>
      <c r="H122" s="1503"/>
      <c r="I122" s="654"/>
      <c r="J122" s="574"/>
      <c r="K122" s="1503"/>
      <c r="L122" s="217"/>
      <c r="M122" s="344"/>
      <c r="N122" s="337"/>
      <c r="O122" s="1627"/>
      <c r="P122" s="1627"/>
      <c r="AH122" s="1634">
        <v>0</v>
      </c>
    </row>
    <row s="1638" customFormat="1" customHeight="1" ht="18.75" hidden="1">
      <c r="A123" s="1783" t="s">
        <v>241</v>
      </c>
      <c r="B123" s="1783" t="s">
        <v>242</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1158</v>
      </c>
      <c r="D125" s="2465"/>
      <c r="E125" s="2207"/>
      <c r="F125" s="2386"/>
      <c r="G125" s="403"/>
      <c r="H125" s="1503"/>
      <c r="I125" s="654"/>
      <c r="J125" s="574"/>
      <c r="K125" s="1503"/>
      <c r="L125" s="217"/>
      <c r="M125" s="344"/>
      <c r="N125" s="337"/>
      <c r="O125" s="1627"/>
      <c r="P125" s="1627"/>
      <c r="AH125" s="1634">
        <v>0</v>
      </c>
    </row>
    <row s="1638" customFormat="1" customHeight="1" ht="18.75" hidden="1">
      <c r="A126" s="1783" t="s">
        <v>246</v>
      </c>
      <c r="B126" s="1783" t="s">
        <v>247</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1158</v>
      </c>
      <c r="D128" s="2465"/>
      <c r="E128" s="2207"/>
      <c r="F128" s="2386"/>
      <c r="G128" s="403"/>
      <c r="H128" s="1503"/>
      <c r="I128" s="654"/>
      <c r="J128" s="574"/>
      <c r="K128" s="1503"/>
      <c r="L128" s="217"/>
      <c r="M128" s="344"/>
      <c r="N128" s="337"/>
      <c r="O128" s="1627"/>
      <c r="P128" s="1627"/>
      <c r="AH128" s="1634">
        <v>0</v>
      </c>
    </row>
    <row s="1638" customFormat="1" customHeight="1" ht="18.75" hidden="1">
      <c r="A129" s="1783" t="s">
        <v>251</v>
      </c>
      <c r="B129" s="1783" t="s">
        <v>252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1158</v>
      </c>
      <c r="D131" s="2465"/>
      <c r="E131" s="2207"/>
      <c r="F131" s="2386"/>
      <c r="G131" s="403"/>
      <c r="H131" s="1503"/>
      <c r="I131" s="654"/>
      <c r="J131" s="574"/>
      <c r="K131" s="1503"/>
      <c r="L131" s="217"/>
      <c r="M131" s="344"/>
      <c r="N131" s="337"/>
      <c r="O131" s="1627"/>
      <c r="P131" s="1627"/>
      <c r="AH131" s="1634">
        <v>0</v>
      </c>
    </row>
    <row s="1638" customFormat="1" customHeight="1" ht="18.75" hidden="1">
      <c r="A132" s="1783" t="s">
        <v>256</v>
      </c>
      <c r="B132" s="1783" t="s">
        <v>257</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1158</v>
      </c>
      <c r="D134" s="2465"/>
      <c r="E134" s="2207"/>
      <c r="F134" s="2386"/>
      <c r="G134" s="403"/>
      <c r="H134" s="1503"/>
      <c r="I134" s="654"/>
      <c r="J134" s="574"/>
      <c r="K134" s="1503"/>
      <c r="L134" s="217"/>
      <c r="M134" s="344"/>
      <c r="N134" s="337"/>
      <c r="O134" s="1627"/>
      <c r="P134" s="1627"/>
      <c r="AH134" s="1634">
        <v>0</v>
      </c>
    </row>
    <row s="1638" customFormat="1" customHeight="1" ht="18.75" hidden="1">
      <c r="A135" s="1783" t="s">
        <v>261</v>
      </c>
      <c r="B135" s="1783" t="s">
        <v>262</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1158</v>
      </c>
      <c r="D137" s="2465"/>
      <c r="E137" s="2207"/>
      <c r="F137" s="2386"/>
      <c r="G137" s="403"/>
      <c r="H137" s="1503"/>
      <c r="I137" s="654"/>
      <c r="J137" s="574"/>
      <c r="K137" s="1503"/>
      <c r="L137" s="217"/>
      <c r="M137" s="344"/>
      <c r="N137" s="337"/>
      <c r="O137" s="1627"/>
      <c r="P137" s="1627"/>
      <c r="AH137" s="1634">
        <v>0</v>
      </c>
    </row>
    <row s="1638" customFormat="1" customHeight="1" ht="18.75">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Тариф на водоотведение</v>
      </c>
      <c r="H138" s="1865"/>
      <c r="I138" s="1742">
        <v>46023</v>
      </c>
      <c r="J138" s="1776">
        <v>46387</v>
      </c>
      <c r="K138" s="1781">
        <v>1010738</v>
      </c>
      <c r="L138" s="1865" t="s">
        <v>311</v>
      </c>
      <c r="M138" s="344"/>
      <c r="N138" s="337"/>
      <c r="O138" s="1627"/>
      <c r="P138" s="1627"/>
      <c r="AH138" s="1634">
        <v>0</v>
      </c>
    </row>
    <row s="1638" customFormat="1" customHeight="1" ht="16.5">
      <c r="A139" s="1826"/>
      <c r="B139" s="1826"/>
      <c r="C139" s="1690"/>
      <c r="D139" s="347"/>
      <c r="E139" s="1034"/>
      <c r="F139" s="1034"/>
      <c r="G139" s="1034"/>
      <c r="H139" s="2580" t="s">
        <v>103</v>
      </c>
      <c r="I139" s="1742">
        <v>46388</v>
      </c>
      <c r="J139" s="1776">
        <v>46752</v>
      </c>
      <c r="K139" s="1781">
        <v>1141815.12</v>
      </c>
      <c r="L139" s="2274" t="s">
        <v>311</v>
      </c>
      <c r="M139" s="2321"/>
      <c r="N139" s="621"/>
      <c r="O139" s="1627"/>
      <c r="P139" s="1627"/>
      <c r="Q139" s="1638"/>
      <c r="R139" s="1638"/>
      <c r="S139" s="1638"/>
      <c r="T139" s="1638"/>
      <c r="U139" s="1638"/>
      <c r="V139" s="1638"/>
      <c r="W139" s="1638"/>
      <c r="X139" s="1638"/>
      <c r="Y139" s="1638"/>
      <c r="Z139" s="1638"/>
      <c r="AA139" s="1638"/>
      <c r="AB139" s="1638"/>
      <c r="AC139" s="1638"/>
      <c r="AD139" s="1638"/>
      <c r="AE139" s="1638"/>
      <c r="AF139" s="1638"/>
      <c r="AG139" s="1638"/>
      <c r="AH139" s="1638">
        <v>0</v>
      </c>
    </row>
    <row s="1638" customFormat="1" customHeight="1" ht="17.25">
      <c r="A140" s="1826"/>
      <c r="B140" s="1826"/>
      <c r="C140" s="1690"/>
      <c r="D140" s="347"/>
      <c r="E140" s="1034"/>
      <c r="F140" s="1034"/>
      <c r="G140" s="1034"/>
      <c r="H140" s="2580" t="s">
        <v>103</v>
      </c>
      <c r="I140" s="1742">
        <v>46753</v>
      </c>
      <c r="J140" s="1776">
        <v>47118</v>
      </c>
      <c r="K140" s="1781">
        <v>1512417.61</v>
      </c>
      <c r="L140" s="2274" t="s">
        <v>311</v>
      </c>
      <c r="M140" s="2321"/>
      <c r="N140" s="621"/>
      <c r="O140" s="1627"/>
      <c r="P140" s="1627"/>
      <c r="Q140" s="1638"/>
      <c r="R140" s="1638"/>
      <c r="S140" s="1638"/>
      <c r="T140" s="1638"/>
      <c r="U140" s="1638"/>
      <c r="V140" s="1638"/>
      <c r="W140" s="1638"/>
      <c r="X140" s="1638"/>
      <c r="Y140" s="1638"/>
      <c r="Z140" s="1638"/>
      <c r="AA140" s="1638"/>
      <c r="AB140" s="1638"/>
      <c r="AC140" s="1638"/>
      <c r="AD140" s="1638"/>
      <c r="AE140" s="1638"/>
      <c r="AF140" s="1638"/>
      <c r="AG140" s="1638"/>
      <c r="AH140" s="1638">
        <v>0</v>
      </c>
    </row>
    <row s="1638" customFormat="1" customHeight="1" ht="18.75">
      <c r="A141" s="1783"/>
      <c r="B141" s="1783"/>
      <c r="C141" s="372" t="s">
        <v>1149</v>
      </c>
      <c r="D141" s="2465"/>
      <c r="E141" s="2207"/>
      <c r="F141" s="2386"/>
      <c r="G141" s="2430"/>
      <c r="H141" s="1503"/>
      <c r="I141" s="654" t="s">
        <v>1148</v>
      </c>
      <c r="J141" s="574"/>
      <c r="K141" s="1503"/>
      <c r="L141" s="217"/>
      <c r="M141" s="344"/>
      <c r="N141" s="337"/>
      <c r="O141" s="1627"/>
      <c r="P141" s="1627"/>
      <c r="AH141" s="1634">
        <v>0</v>
      </c>
    </row>
    <row s="1638" customFormat="1" customHeight="1" ht="0.75">
      <c r="A142" s="1783"/>
      <c r="B142" s="1783"/>
      <c r="C142" s="372" t="s">
        <v>1158</v>
      </c>
      <c r="D142" s="2465"/>
      <c r="E142" s="2207"/>
      <c r="F142" s="2386"/>
      <c r="G142" s="403"/>
      <c r="H142" s="1503"/>
      <c r="I142" s="654"/>
      <c r="J142" s="574"/>
      <c r="K142" s="1503"/>
      <c r="L142" s="217"/>
      <c r="M142" s="344"/>
      <c r="N142" s="337"/>
      <c r="O142" s="1627"/>
      <c r="P142" s="1627"/>
      <c r="AH142" s="1634">
        <v>0</v>
      </c>
    </row>
    <row s="1638" customFormat="1" customHeight="1" ht="18.75" hidden="1">
      <c r="A143" s="1783" t="s">
        <v>275</v>
      </c>
      <c r="B143" s="1783" t="s">
        <v>276</v>
      </c>
      <c r="C143" s="372"/>
      <c r="D143" s="2465"/>
      <c r="E143" s="2207"/>
      <c r="F143" s="2386" t="str">
        <f>INDEX(PT_DIFFERENTIATION_VTAR,MATCH(A143,PT_DIFFERENTIATION_VTAR_ID,0))</f>
        <v>Тариф на транспортировку сточных вод</v>
      </c>
      <c r="G143" s="2430" t="str">
        <f>INDEX(PT_DIFFERENTIATION_NTAR,MATCH(B143,PT_DIFFERENTIATION_NTAR_ID,0))</f>
        <v/>
      </c>
      <c r="H143" s="1865"/>
      <c r="I143" s="1742"/>
      <c r="J143" s="1776"/>
      <c r="K143" s="1781"/>
      <c r="L143" s="1865" t="s">
        <v>311</v>
      </c>
      <c r="M143" s="344"/>
      <c r="N143" s="337"/>
      <c r="O143" s="1627"/>
      <c r="P143" s="1627"/>
      <c r="AH143" s="1634">
        <v>0</v>
      </c>
    </row>
    <row s="1638" customFormat="1" customHeight="1" ht="18.75" hidden="1">
      <c r="A144" s="1783"/>
      <c r="B144" s="1783"/>
      <c r="C144" s="372" t="s">
        <v>1149</v>
      </c>
      <c r="D144" s="2465"/>
      <c r="E144" s="2207"/>
      <c r="F144" s="2386"/>
      <c r="G144" s="2430"/>
      <c r="H144" s="1503"/>
      <c r="I144" s="654" t="s">
        <v>1148</v>
      </c>
      <c r="J144" s="574"/>
      <c r="K144" s="1503"/>
      <c r="L144" s="217"/>
      <c r="M144" s="344"/>
      <c r="N144" s="337"/>
      <c r="O144" s="1627"/>
      <c r="P144" s="1627"/>
      <c r="AH144" s="1634">
        <v>0</v>
      </c>
    </row>
    <row s="1638" customFormat="1" customHeight="1" ht="0.75" hidden="1">
      <c r="A145" s="1783"/>
      <c r="B145" s="1783"/>
      <c r="C145" s="372" t="s">
        <v>1158</v>
      </c>
      <c r="D145" s="2465"/>
      <c r="E145" s="2207"/>
      <c r="F145" s="2386"/>
      <c r="G145" s="403"/>
      <c r="H145" s="1503"/>
      <c r="I145" s="654"/>
      <c r="J145" s="574"/>
      <c r="K145" s="1503"/>
      <c r="L145" s="217"/>
      <c r="M145" s="344"/>
      <c r="N145" s="337"/>
      <c r="O145" s="1627"/>
      <c r="P145" s="1627"/>
      <c r="AH145" s="1634">
        <v>0</v>
      </c>
    </row>
    <row s="1638" customFormat="1" customHeight="1" ht="18.75" hidden="1">
      <c r="A146" s="1783" t="s">
        <v>280</v>
      </c>
      <c r="B146" s="1783" t="s">
        <v>281</v>
      </c>
      <c r="C146" s="372"/>
      <c r="D146" s="2465"/>
      <c r="E146" s="2207"/>
      <c r="F146" s="2386" t="str">
        <f>INDEX(PT_DIFFERENTIATION_VTAR,MATCH(A146,PT_DIFFERENTIATION_VTAR_ID,0))</f>
        <v>Тариф на подключение (технологическое присоединение) к централизованной системе водоотведения</v>
      </c>
      <c r="G146" s="2430" t="str">
        <f>INDEX(PT_DIFFERENTIATION_NTAR,MATCH(B146,PT_DIFFERENTIATION_NTAR_ID,0))</f>
        <v/>
      </c>
      <c r="H146" s="1865"/>
      <c r="I146" s="1742"/>
      <c r="J146" s="1776"/>
      <c r="K146" s="1781"/>
      <c r="L146" s="1865" t="s">
        <v>311</v>
      </c>
      <c r="M146" s="344"/>
      <c r="N146" s="337"/>
      <c r="O146" s="1627"/>
      <c r="P146" s="1627"/>
      <c r="AH146" s="1634">
        <v>0</v>
      </c>
    </row>
    <row s="1638" customFormat="1" customHeight="1" ht="18.75" hidden="1">
      <c r="A147" s="1783"/>
      <c r="B147" s="1783"/>
      <c r="C147" s="372" t="s">
        <v>1149</v>
      </c>
      <c r="D147" s="2465"/>
      <c r="E147" s="2207"/>
      <c r="F147" s="2386"/>
      <c r="G147" s="2430"/>
      <c r="H147" s="1503"/>
      <c r="I147" s="654" t="s">
        <v>1148</v>
      </c>
      <c r="J147" s="574"/>
      <c r="K147" s="1503"/>
      <c r="L147" s="217"/>
      <c r="M147" s="344"/>
      <c r="N147" s="337"/>
      <c r="O147" s="1627"/>
      <c r="P147" s="1627"/>
      <c r="AH147" s="1634">
        <v>0</v>
      </c>
    </row>
    <row s="1638" customFormat="1" customHeight="1" ht="1.05">
      <c r="A148" s="1783"/>
      <c r="B148" s="1783"/>
      <c r="C148" s="372" t="s">
        <v>1158</v>
      </c>
      <c r="D148" s="2465"/>
      <c r="E148" s="2207"/>
      <c r="F148" s="2386"/>
      <c r="G148" s="403"/>
      <c r="H148" s="1503"/>
      <c r="I148" s="654"/>
      <c r="J148" s="574"/>
      <c r="K148" s="1503"/>
      <c r="L148" s="217"/>
      <c r="M148" s="344"/>
      <c r="N148" s="337"/>
      <c r="O148" s="1627"/>
      <c r="P148" s="1627"/>
      <c r="AH148" s="1634">
        <v>1</v>
      </c>
    </row>
    <row customHeight="1" ht="19.95">
      <c r="A149" s="1783"/>
      <c r="B149" s="1783"/>
      <c r="D149" s="379"/>
      <c r="E149" s="150" t="s">
        <v>91</v>
      </c>
      <c r="F149"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463"/>
      <c r="H149" s="2463"/>
      <c r="I149" s="2463"/>
      <c r="J149" s="2463"/>
      <c r="K149" s="2463"/>
      <c r="L149" s="2463"/>
      <c r="M149" s="300"/>
      <c r="N149" s="337"/>
      <c r="AH149" s="377">
        <v>19</v>
      </c>
    </row>
    <row s="1638" customFormat="1" customHeight="1" ht="60.75" hidden="1">
      <c r="A150" s="1783" t="s">
        <v>158</v>
      </c>
      <c r="B150" s="1783" t="s">
        <v>159</v>
      </c>
      <c r="C150" s="372"/>
      <c r="D150" s="2465"/>
      <c r="E150" s="2207"/>
      <c r="F150" s="2386"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0" t="str">
        <f>INDEX(PT_DIFFERENTIATION_NTAR,MATCH(B150,PT_DIFFERENTIATION_NTAR_ID,0))</f>
        <v/>
      </c>
      <c r="H150" s="1865"/>
      <c r="I150" s="1742"/>
      <c r="J150" s="1776"/>
      <c r="K150" s="1781"/>
      <c r="L150" s="1865" t="s">
        <v>311</v>
      </c>
      <c r="M15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7"/>
      <c r="O150" s="1627"/>
      <c r="P150" s="1627"/>
      <c r="AH150" s="1634">
        <v>0</v>
      </c>
    </row>
    <row s="1638" customFormat="1" customHeight="1" ht="18.75" hidden="1">
      <c r="A151" s="1783"/>
      <c r="B151" s="1783"/>
      <c r="C151" s="372" t="s">
        <v>1149</v>
      </c>
      <c r="D151" s="2465"/>
      <c r="E151" s="2207"/>
      <c r="F151" s="2386"/>
      <c r="G151" s="2430"/>
      <c r="H151" s="1503"/>
      <c r="I151" s="654" t="s">
        <v>1148</v>
      </c>
      <c r="J151" s="574"/>
      <c r="K151" s="1503"/>
      <c r="L151" s="217"/>
      <c r="M151" s="2173"/>
      <c r="N151" s="337"/>
      <c r="O151" s="1627"/>
      <c r="P151" s="1627"/>
      <c r="AH151" s="1634">
        <v>0</v>
      </c>
    </row>
    <row s="1638" customFormat="1" customHeight="1" ht="0.75" hidden="1">
      <c r="A152" s="1783"/>
      <c r="B152" s="1783"/>
      <c r="C152" s="372" t="s">
        <v>1158</v>
      </c>
      <c r="D152" s="2465"/>
      <c r="E152" s="2207"/>
      <c r="F152" s="2386"/>
      <c r="G152" s="403"/>
      <c r="H152" s="1503"/>
      <c r="I152" s="654"/>
      <c r="J152" s="574"/>
      <c r="K152" s="1503"/>
      <c r="L152" s="217"/>
      <c r="M152" s="2173"/>
      <c r="N152" s="337"/>
      <c r="O152" s="1627"/>
      <c r="P152" s="1627"/>
      <c r="AH152" s="1634">
        <v>0</v>
      </c>
    </row>
    <row s="1638" customFormat="1" customHeight="1" ht="45" hidden="1">
      <c r="A153" s="1783" t="s">
        <v>163</v>
      </c>
      <c r="B153" s="1783" t="s">
        <v>164</v>
      </c>
      <c r="C153" s="372"/>
      <c r="D153" s="2465"/>
      <c r="E153" s="2207"/>
      <c r="F153" s="2386" t="str">
        <f>INDEX(PT_DIFFERENTIATION_VTAR,MATCH(A153,PT_DIFFERENTIATION_VTAR_ID,0))</f>
        <v/>
      </c>
      <c r="G153" s="2430" t="str">
        <f>INDEX(PT_DIFFERENTIATION_NTAR,MATCH(B153,PT_DIFFERENTIATION_NTAR_ID,0))</f>
        <v/>
      </c>
      <c r="H153" s="1865"/>
      <c r="I153" s="1742"/>
      <c r="J153" s="1776"/>
      <c r="K153" s="1781"/>
      <c r="L153" s="1865" t="s">
        <v>311</v>
      </c>
      <c r="M153" s="2174"/>
      <c r="N153" s="337"/>
      <c r="O153" s="1627"/>
      <c r="P153" s="1627"/>
      <c r="AH153" s="1634">
        <v>0</v>
      </c>
    </row>
    <row s="1638" customFormat="1" customHeight="1" ht="18.75" hidden="1">
      <c r="A154" s="1783"/>
      <c r="B154" s="1783"/>
      <c r="C154" s="372" t="s">
        <v>1149</v>
      </c>
      <c r="D154" s="2465"/>
      <c r="E154" s="2207"/>
      <c r="F154" s="2386"/>
      <c r="G154" s="2430"/>
      <c r="H154" s="1503"/>
      <c r="I154" s="654" t="s">
        <v>1148</v>
      </c>
      <c r="J154" s="574"/>
      <c r="K154" s="1503"/>
      <c r="L154" s="217"/>
      <c r="M154" s="1864"/>
      <c r="N154" s="337"/>
      <c r="O154" s="1627"/>
      <c r="P154" s="1627"/>
      <c r="AH154" s="1634">
        <v>0</v>
      </c>
    </row>
    <row s="1638" customFormat="1" customHeight="1" ht="0.75" hidden="1">
      <c r="A155" s="1783"/>
      <c r="B155" s="1783"/>
      <c r="C155" s="372" t="s">
        <v>1158</v>
      </c>
      <c r="D155" s="2465"/>
      <c r="E155" s="2207"/>
      <c r="F155" s="2386"/>
      <c r="G155" s="403"/>
      <c r="H155" s="1503"/>
      <c r="I155" s="654"/>
      <c r="J155" s="574"/>
      <c r="K155" s="1503"/>
      <c r="L155" s="217"/>
      <c r="M155" s="344"/>
      <c r="N155" s="337"/>
      <c r="O155" s="1627"/>
      <c r="P155" s="1627"/>
      <c r="AH155" s="1634">
        <v>0</v>
      </c>
    </row>
    <row s="1638" customFormat="1" customHeight="1" ht="45" hidden="1">
      <c r="A156" s="1783" t="s">
        <v>170</v>
      </c>
      <c r="B156" s="1783" t="s">
        <v>171</v>
      </c>
      <c r="C156" s="372"/>
      <c r="D156" s="2465"/>
      <c r="E156" s="2207"/>
      <c r="F156" s="2386"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0" t="str">
        <f>INDEX(PT_DIFFERENTIATION_NTAR,MATCH(B156,PT_DIFFERENTIATION_NTAR_ID,0))</f>
        <v/>
      </c>
      <c r="H156" s="1865"/>
      <c r="I156" s="1742"/>
      <c r="J156" s="1776"/>
      <c r="K156" s="1781"/>
      <c r="L156" s="1865" t="s">
        <v>311</v>
      </c>
      <c r="M156" s="344"/>
      <c r="N156" s="337"/>
      <c r="O156" s="1627"/>
      <c r="P156" s="1627"/>
      <c r="AH156" s="1634">
        <v>0</v>
      </c>
    </row>
    <row s="1638" customFormat="1" customHeight="1" ht="18.75" hidden="1">
      <c r="A157" s="1783"/>
      <c r="B157" s="1783"/>
      <c r="C157" s="372" t="s">
        <v>1149</v>
      </c>
      <c r="D157" s="2465"/>
      <c r="E157" s="2207"/>
      <c r="F157" s="2386"/>
      <c r="G157" s="2430"/>
      <c r="H157" s="1503"/>
      <c r="I157" s="654" t="s">
        <v>1148</v>
      </c>
      <c r="J157" s="574"/>
      <c r="K157" s="1503"/>
      <c r="L157" s="217"/>
      <c r="M157" s="344"/>
      <c r="N157" s="337"/>
      <c r="O157" s="1627"/>
      <c r="P157" s="1627"/>
      <c r="AH157" s="1634">
        <v>0</v>
      </c>
    </row>
    <row s="1638" customFormat="1" customHeight="1" ht="0.75" hidden="1">
      <c r="A158" s="1783"/>
      <c r="B158" s="1783"/>
      <c r="C158" s="372" t="s">
        <v>1158</v>
      </c>
      <c r="D158" s="2465"/>
      <c r="E158" s="2207"/>
      <c r="F158" s="2386"/>
      <c r="G158" s="403"/>
      <c r="H158" s="1503"/>
      <c r="I158" s="654"/>
      <c r="J158" s="574"/>
      <c r="K158" s="1503"/>
      <c r="L158" s="217"/>
      <c r="M158" s="344"/>
      <c r="N158" s="337"/>
      <c r="O158" s="1627"/>
      <c r="P158" s="1627"/>
      <c r="AH158" s="1634">
        <v>0</v>
      </c>
    </row>
    <row s="1638" customFormat="1" customHeight="1" ht="45" hidden="1">
      <c r="A159" s="1783" t="s">
        <v>176</v>
      </c>
      <c r="B159" s="1783" t="s">
        <v>177</v>
      </c>
      <c r="C159" s="372"/>
      <c r="D159" s="2465"/>
      <c r="E159" s="2207"/>
      <c r="F159" s="2386"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30" t="str">
        <f>INDEX(PT_DIFFERENTIATION_NTAR,MATCH(B159,PT_DIFFERENTIATION_NTAR_ID,0))</f>
        <v/>
      </c>
      <c r="H159" s="1865"/>
      <c r="I159" s="1742"/>
      <c r="J159" s="1776"/>
      <c r="K159" s="1781"/>
      <c r="L159" s="1865" t="s">
        <v>311</v>
      </c>
      <c r="M159" s="344"/>
      <c r="N159" s="337"/>
      <c r="O159" s="1627"/>
      <c r="P159" s="1627"/>
      <c r="AH159" s="1634">
        <v>0</v>
      </c>
    </row>
    <row s="1638" customFormat="1" customHeight="1" ht="18.75" hidden="1">
      <c r="A160" s="1783"/>
      <c r="B160" s="1783"/>
      <c r="C160" s="372" t="s">
        <v>1149</v>
      </c>
      <c r="D160" s="2465"/>
      <c r="E160" s="2207"/>
      <c r="F160" s="2386"/>
      <c r="G160" s="2430"/>
      <c r="H160" s="1503"/>
      <c r="I160" s="654" t="s">
        <v>1148</v>
      </c>
      <c r="J160" s="574"/>
      <c r="K160" s="1503"/>
      <c r="L160" s="217"/>
      <c r="M160" s="344"/>
      <c r="N160" s="337"/>
      <c r="O160" s="1627"/>
      <c r="P160" s="1627"/>
      <c r="AH160" s="1634">
        <v>0</v>
      </c>
    </row>
    <row s="1638" customFormat="1" customHeight="1" ht="0.75" hidden="1">
      <c r="A161" s="1783"/>
      <c r="B161" s="1783"/>
      <c r="C161" s="372" t="s">
        <v>1158</v>
      </c>
      <c r="D161" s="2465"/>
      <c r="E161" s="2207"/>
      <c r="F161" s="2386"/>
      <c r="G161" s="403"/>
      <c r="H161" s="1503"/>
      <c r="I161" s="654"/>
      <c r="J161" s="574"/>
      <c r="K161" s="1503"/>
      <c r="L161" s="217"/>
      <c r="M161" s="344"/>
      <c r="N161" s="337"/>
      <c r="O161" s="1627"/>
      <c r="P161" s="1627"/>
      <c r="AH161" s="1634">
        <v>0</v>
      </c>
    </row>
    <row s="1638" customFormat="1" customHeight="1" ht="18.75" hidden="1">
      <c r="A162" s="1783" t="s">
        <v>182</v>
      </c>
      <c r="B162" s="1783" t="s">
        <v>183</v>
      </c>
      <c r="C162" s="372"/>
      <c r="D162" s="2465"/>
      <c r="E162" s="2207"/>
      <c r="F162" s="2386" t="str">
        <f>INDEX(PT_DIFFERENTIATION_VTAR,MATCH(A162,PT_DIFFERENTIATION_VTAR_ID,0))</f>
        <v>Тарифы на услуги по передаче тепловой энергии</v>
      </c>
      <c r="G162" s="2430" t="str">
        <f>INDEX(PT_DIFFERENTIATION_NTAR,MATCH(B162,PT_DIFFERENTIATION_NTAR_ID,0))</f>
        <v/>
      </c>
      <c r="H162" s="1865"/>
      <c r="I162" s="1742"/>
      <c r="J162" s="1776"/>
      <c r="K162" s="1781"/>
      <c r="L162" s="1865" t="s">
        <v>311</v>
      </c>
      <c r="M162" s="344"/>
      <c r="N162" s="337"/>
      <c r="O162" s="1627"/>
      <c r="P162" s="1627"/>
      <c r="AH162" s="1634">
        <v>0</v>
      </c>
    </row>
    <row s="1638" customFormat="1" customHeight="1" ht="18.75" hidden="1">
      <c r="A163" s="1783"/>
      <c r="B163" s="1783"/>
      <c r="C163" s="372" t="s">
        <v>1149</v>
      </c>
      <c r="D163" s="2465"/>
      <c r="E163" s="2207"/>
      <c r="F163" s="2386"/>
      <c r="G163" s="2430"/>
      <c r="H163" s="1503"/>
      <c r="I163" s="654" t="s">
        <v>1148</v>
      </c>
      <c r="J163" s="574"/>
      <c r="K163" s="1503"/>
      <c r="L163" s="217"/>
      <c r="M163" s="344"/>
      <c r="N163" s="337"/>
      <c r="O163" s="1627"/>
      <c r="P163" s="1627"/>
      <c r="AH163" s="1634">
        <v>0</v>
      </c>
    </row>
    <row s="1638" customFormat="1" customHeight="1" ht="0.75" hidden="1">
      <c r="A164" s="1783"/>
      <c r="B164" s="1783"/>
      <c r="C164" s="372" t="s">
        <v>1158</v>
      </c>
      <c r="D164" s="2465"/>
      <c r="E164" s="2207"/>
      <c r="F164" s="2386"/>
      <c r="G164" s="403"/>
      <c r="H164" s="1503"/>
      <c r="I164" s="654"/>
      <c r="J164" s="574"/>
      <c r="K164" s="1503"/>
      <c r="L164" s="217"/>
      <c r="M164" s="344"/>
      <c r="N164" s="337"/>
      <c r="O164" s="1627"/>
      <c r="P164" s="1627"/>
      <c r="AH164" s="1634">
        <v>0</v>
      </c>
    </row>
    <row s="1638" customFormat="1" customHeight="1" ht="18.75" hidden="1">
      <c r="A165" s="1783" t="s">
        <v>188</v>
      </c>
      <c r="B165" s="1783" t="s">
        <v>189</v>
      </c>
      <c r="C165" s="372"/>
      <c r="D165" s="2465"/>
      <c r="E165" s="2207"/>
      <c r="F165" s="2386" t="str">
        <f>INDEX(PT_DIFFERENTIATION_VTAR,MATCH(A165,PT_DIFFERENTIATION_VTAR_ID,0))</f>
        <v>Тарифы на услуги по передаче теплоносителя</v>
      </c>
      <c r="G165" s="2430" t="str">
        <f>INDEX(PT_DIFFERENTIATION_NTAR,MATCH(B165,PT_DIFFERENTIATION_NTAR_ID,0))</f>
        <v/>
      </c>
      <c r="H165" s="1865"/>
      <c r="I165" s="1742"/>
      <c r="J165" s="1776"/>
      <c r="K165" s="1781"/>
      <c r="L165" s="1865" t="s">
        <v>311</v>
      </c>
      <c r="M165" s="344"/>
      <c r="N165" s="337"/>
      <c r="O165" s="1627"/>
      <c r="P165" s="1627"/>
      <c r="AH165" s="1634">
        <v>0</v>
      </c>
    </row>
    <row s="1638" customFormat="1" customHeight="1" ht="18.75" hidden="1">
      <c r="A166" s="1783"/>
      <c r="B166" s="1783"/>
      <c r="C166" s="372" t="s">
        <v>1149</v>
      </c>
      <c r="D166" s="2465"/>
      <c r="E166" s="2207"/>
      <c r="F166" s="2386"/>
      <c r="G166" s="2430"/>
      <c r="H166" s="1503"/>
      <c r="I166" s="654" t="s">
        <v>1148</v>
      </c>
      <c r="J166" s="574"/>
      <c r="K166" s="1503"/>
      <c r="L166" s="217"/>
      <c r="M166" s="344"/>
      <c r="N166" s="337"/>
      <c r="O166" s="1627"/>
      <c r="P166" s="1627"/>
      <c r="AH166" s="1634">
        <v>0</v>
      </c>
    </row>
    <row s="1638" customFormat="1" customHeight="1" ht="0.75" hidden="1">
      <c r="A167" s="1783"/>
      <c r="B167" s="1783"/>
      <c r="C167" s="372" t="s">
        <v>1158</v>
      </c>
      <c r="D167" s="2465"/>
      <c r="E167" s="2207"/>
      <c r="F167" s="2386"/>
      <c r="G167" s="403"/>
      <c r="H167" s="1503"/>
      <c r="I167" s="654"/>
      <c r="J167" s="574"/>
      <c r="K167" s="1503"/>
      <c r="L167" s="217"/>
      <c r="M167" s="344"/>
      <c r="N167" s="337"/>
      <c r="O167" s="1627"/>
      <c r="P167" s="1627"/>
      <c r="AH167" s="1634">
        <v>0</v>
      </c>
    </row>
    <row s="1638" customFormat="1" customHeight="1" ht="18.75" hidden="1">
      <c r="A168" s="1783" t="s">
        <v>194</v>
      </c>
      <c r="B168" s="1783" t="s">
        <v>195</v>
      </c>
      <c r="C168" s="372"/>
      <c r="D168" s="2465"/>
      <c r="E168" s="2207"/>
      <c r="F168" s="2386"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30" t="str">
        <f>INDEX(PT_DIFFERENTIATION_NTAR,MATCH(B168,PT_DIFFERENTIATION_NTAR_ID,0))</f>
        <v/>
      </c>
      <c r="H168" s="1865"/>
      <c r="I168" s="1742"/>
      <c r="J168" s="1776"/>
      <c r="K168" s="1781"/>
      <c r="L168" s="1865" t="s">
        <v>311</v>
      </c>
      <c r="M168" s="344"/>
      <c r="N168" s="337"/>
      <c r="O168" s="1627"/>
      <c r="P168" s="1627"/>
      <c r="AH168" s="1634">
        <v>0</v>
      </c>
    </row>
    <row s="1638" customFormat="1" customHeight="1" ht="18.75" hidden="1">
      <c r="A169" s="1783"/>
      <c r="B169" s="1783"/>
      <c r="C169" s="372" t="s">
        <v>1149</v>
      </c>
      <c r="D169" s="2465"/>
      <c r="E169" s="2207"/>
      <c r="F169" s="2386"/>
      <c r="G169" s="2430"/>
      <c r="H169" s="1503"/>
      <c r="I169" s="654" t="s">
        <v>1148</v>
      </c>
      <c r="J169" s="574"/>
      <c r="K169" s="1503"/>
      <c r="L169" s="217"/>
      <c r="M169" s="344"/>
      <c r="N169" s="337"/>
      <c r="O169" s="1627"/>
      <c r="P169" s="1627"/>
      <c r="AH169" s="1634">
        <v>0</v>
      </c>
    </row>
    <row s="1638" customFormat="1" customHeight="1" ht="0.75" hidden="1">
      <c r="A170" s="1783"/>
      <c r="B170" s="1783"/>
      <c r="C170" s="372" t="s">
        <v>1158</v>
      </c>
      <c r="D170" s="2465"/>
      <c r="E170" s="2207"/>
      <c r="F170" s="2386"/>
      <c r="G170" s="403"/>
      <c r="H170" s="1503"/>
      <c r="I170" s="654"/>
      <c r="J170" s="574"/>
      <c r="K170" s="1503"/>
      <c r="L170" s="217"/>
      <c r="M170" s="344"/>
      <c r="N170" s="337"/>
      <c r="O170" s="1627"/>
      <c r="P170" s="1627"/>
      <c r="AH170" s="1634">
        <v>0</v>
      </c>
    </row>
    <row s="1638" customFormat="1" customHeight="1" ht="18.75" hidden="1">
      <c r="A171" s="1783" t="s">
        <v>200</v>
      </c>
      <c r="B171" s="1783" t="s">
        <v>201</v>
      </c>
      <c r="C171" s="372"/>
      <c r="D171" s="2465"/>
      <c r="E171" s="2207"/>
      <c r="F171" s="2386" t="str">
        <f>INDEX(PT_DIFFERENTIATION_VTAR,MATCH(A171,PT_DIFFERENTIATION_VTAR_ID,0))</f>
        <v>Плата за подключение (технологическое присоединение) к системе теплоснабжения</v>
      </c>
      <c r="G171" s="2430" t="str">
        <f>INDEX(PT_DIFFERENTIATION_NTAR,MATCH(B171,PT_DIFFERENTIATION_NTAR_ID,0))</f>
        <v/>
      </c>
      <c r="H171" s="1865"/>
      <c r="I171" s="1742"/>
      <c r="J171" s="1776"/>
      <c r="K171" s="1781"/>
      <c r="L171" s="1865" t="s">
        <v>311</v>
      </c>
      <c r="M171" s="344"/>
      <c r="N171" s="337"/>
      <c r="O171" s="1627"/>
      <c r="P171" s="1627"/>
      <c r="AH171" s="1634">
        <v>0</v>
      </c>
    </row>
    <row s="1638" customFormat="1" customHeight="1" ht="18.75" hidden="1">
      <c r="A172" s="1783"/>
      <c r="B172" s="1783"/>
      <c r="C172" s="372" t="s">
        <v>1149</v>
      </c>
      <c r="D172" s="2465"/>
      <c r="E172" s="2207"/>
      <c r="F172" s="2386"/>
      <c r="G172" s="2430"/>
      <c r="H172" s="1503"/>
      <c r="I172" s="654" t="s">
        <v>1148</v>
      </c>
      <c r="J172" s="574"/>
      <c r="K172" s="1503"/>
      <c r="L172" s="217"/>
      <c r="M172" s="344"/>
      <c r="N172" s="337"/>
      <c r="O172" s="1627"/>
      <c r="P172" s="1627"/>
      <c r="AH172" s="1634">
        <v>0</v>
      </c>
    </row>
    <row s="1638" customFormat="1" customHeight="1" ht="0.75" hidden="1">
      <c r="A173" s="1783"/>
      <c r="B173" s="1783"/>
      <c r="C173" s="372" t="s">
        <v>1158</v>
      </c>
      <c r="D173" s="2465"/>
      <c r="E173" s="2207"/>
      <c r="F173" s="2386"/>
      <c r="G173" s="403"/>
      <c r="H173" s="1503"/>
      <c r="I173" s="654"/>
      <c r="J173" s="574"/>
      <c r="K173" s="1503"/>
      <c r="L173" s="217"/>
      <c r="M173" s="344"/>
      <c r="N173" s="337"/>
      <c r="O173" s="1627"/>
      <c r="P173" s="1627"/>
      <c r="AH173" s="1634">
        <v>0</v>
      </c>
    </row>
    <row s="1638" customFormat="1" customHeight="1" ht="18.75" hidden="1">
      <c r="A174" s="1783" t="s">
        <v>206</v>
      </c>
      <c r="B174" s="1783" t="s">
        <v>207</v>
      </c>
      <c r="C174" s="372"/>
      <c r="D174" s="2465"/>
      <c r="E174" s="2207"/>
      <c r="F174" s="2386" t="str">
        <f>INDEX(PT_DIFFERENTIATION_VTAR,MATCH(A174,PT_DIFFERENTIATION_VTAR_ID,0))</f>
        <v>Плата за подключение (технологическое присоединение) к системе теплоснабжения (индивидуальная)</v>
      </c>
      <c r="G174" s="2430" t="str">
        <f>INDEX(PT_DIFFERENTIATION_NTAR,MATCH(B174,PT_DIFFERENTIATION_NTAR_ID,0))</f>
        <v/>
      </c>
      <c r="H174" s="1992"/>
      <c r="I174" s="1742"/>
      <c r="J174" s="1776"/>
      <c r="K174" s="1781"/>
      <c r="L174" s="1992" t="s">
        <v>311</v>
      </c>
      <c r="M174" s="344"/>
      <c r="N174" s="337"/>
      <c r="O174" s="1627"/>
      <c r="P174" s="1627"/>
      <c r="AH174" s="1634">
        <v>0</v>
      </c>
    </row>
    <row s="1638" customFormat="1" customHeight="1" ht="18.75" hidden="1">
      <c r="A175" s="1783"/>
      <c r="B175" s="1783"/>
      <c r="C175" s="372" t="s">
        <v>1149</v>
      </c>
      <c r="D175" s="2465"/>
      <c r="E175" s="2207"/>
      <c r="F175" s="2386"/>
      <c r="G175" s="2430"/>
      <c r="H175" s="1503"/>
      <c r="I175" s="654" t="s">
        <v>1148</v>
      </c>
      <c r="J175" s="574"/>
      <c r="K175" s="1503"/>
      <c r="L175" s="217"/>
      <c r="M175" s="344"/>
      <c r="N175" s="337"/>
      <c r="O175" s="1627"/>
      <c r="P175" s="1627"/>
      <c r="AH175" s="1634">
        <v>0</v>
      </c>
    </row>
    <row s="1638" customFormat="1" customHeight="1" ht="0.75" hidden="1">
      <c r="A176" s="1783"/>
      <c r="B176" s="1783"/>
      <c r="C176" s="372" t="s">
        <v>1158</v>
      </c>
      <c r="D176" s="2465"/>
      <c r="E176" s="2207"/>
      <c r="F176" s="2386"/>
      <c r="G176" s="403"/>
      <c r="H176" s="1503"/>
      <c r="I176" s="654"/>
      <c r="J176" s="574"/>
      <c r="K176" s="1503"/>
      <c r="L176" s="217"/>
      <c r="M176" s="344"/>
      <c r="N176" s="337"/>
      <c r="O176" s="1627"/>
      <c r="P176" s="1627"/>
      <c r="AH176" s="1634">
        <v>0</v>
      </c>
    </row>
    <row s="1638" customFormat="1" customHeight="1" ht="18.75" hidden="1">
      <c r="A177" s="1783" t="s">
        <v>226</v>
      </c>
      <c r="B177" s="1783" t="s">
        <v>227</v>
      </c>
      <c r="C177" s="372"/>
      <c r="D177" s="2465"/>
      <c r="E177" s="2207"/>
      <c r="F177" s="2386" t="str">
        <f>INDEX(PT_DIFFERENTIATION_VTAR,MATCH(A177,PT_DIFFERENTIATION_VTAR_ID,0))</f>
        <v>Тариф на питьевую воду (питьевое водоснабжение)</v>
      </c>
      <c r="G177" s="2430" t="str">
        <f>INDEX(PT_DIFFERENTIATION_NTAR,MATCH(B177,PT_DIFFERENTIATION_NTAR_ID,0))</f>
        <v/>
      </c>
      <c r="H177" s="1865"/>
      <c r="I177" s="1742"/>
      <c r="J177" s="1776"/>
      <c r="K177" s="1781"/>
      <c r="L177" s="1865" t="s">
        <v>311</v>
      </c>
      <c r="M177" s="344"/>
      <c r="N177" s="337"/>
      <c r="O177" s="1627"/>
      <c r="P177" s="1627"/>
      <c r="AH177" s="1634">
        <v>0</v>
      </c>
    </row>
    <row s="1638" customFormat="1" customHeight="1" ht="18.75" hidden="1">
      <c r="A178" s="1783"/>
      <c r="B178" s="1783"/>
      <c r="C178" s="372" t="s">
        <v>1149</v>
      </c>
      <c r="D178" s="2465"/>
      <c r="E178" s="2207"/>
      <c r="F178" s="2386"/>
      <c r="G178" s="2430"/>
      <c r="H178" s="1503"/>
      <c r="I178" s="654" t="s">
        <v>1148</v>
      </c>
      <c r="J178" s="574"/>
      <c r="K178" s="1503"/>
      <c r="L178" s="217"/>
      <c r="M178" s="344"/>
      <c r="N178" s="337"/>
      <c r="O178" s="1627"/>
      <c r="P178" s="1627"/>
      <c r="AH178" s="1634">
        <v>0</v>
      </c>
    </row>
    <row s="1638" customFormat="1" customHeight="1" ht="0.75" hidden="1">
      <c r="A179" s="1783"/>
      <c r="B179" s="1783"/>
      <c r="C179" s="372" t="s">
        <v>1158</v>
      </c>
      <c r="D179" s="2465"/>
      <c r="E179" s="2207"/>
      <c r="F179" s="2386"/>
      <c r="G179" s="403"/>
      <c r="H179" s="1503"/>
      <c r="I179" s="654"/>
      <c r="J179" s="574"/>
      <c r="K179" s="1503"/>
      <c r="L179" s="217"/>
      <c r="M179" s="344"/>
      <c r="N179" s="337"/>
      <c r="O179" s="1627"/>
      <c r="P179" s="1627"/>
      <c r="AH179" s="1634">
        <v>0</v>
      </c>
    </row>
    <row s="1638" customFormat="1" customHeight="1" ht="18.75" hidden="1">
      <c r="A180" s="1783" t="s">
        <v>231</v>
      </c>
      <c r="B180" s="1783" t="s">
        <v>232</v>
      </c>
      <c r="C180" s="372"/>
      <c r="D180" s="2465"/>
      <c r="E180" s="2207"/>
      <c r="F180" s="2386" t="str">
        <f>INDEX(PT_DIFFERENTIATION_VTAR,MATCH(A180,PT_DIFFERENTIATION_VTAR_ID,0))</f>
        <v>Тариф на техническую воду</v>
      </c>
      <c r="G180" s="2430" t="str">
        <f>INDEX(PT_DIFFERENTIATION_NTAR,MATCH(B180,PT_DIFFERENTIATION_NTAR_ID,0))</f>
        <v/>
      </c>
      <c r="H180" s="1865"/>
      <c r="I180" s="1742"/>
      <c r="J180" s="1776"/>
      <c r="K180" s="1781"/>
      <c r="L180" s="1865" t="s">
        <v>311</v>
      </c>
      <c r="M180" s="344"/>
      <c r="N180" s="337"/>
      <c r="O180" s="1627"/>
      <c r="P180" s="1627"/>
      <c r="AH180" s="1634">
        <v>0</v>
      </c>
    </row>
    <row s="1638" customFormat="1" customHeight="1" ht="18.75" hidden="1">
      <c r="A181" s="1783"/>
      <c r="B181" s="1783"/>
      <c r="C181" s="372" t="s">
        <v>1149</v>
      </c>
      <c r="D181" s="2465"/>
      <c r="E181" s="2207"/>
      <c r="F181" s="2386"/>
      <c r="G181" s="2430"/>
      <c r="H181" s="1503"/>
      <c r="I181" s="654" t="s">
        <v>1148</v>
      </c>
      <c r="J181" s="574"/>
      <c r="K181" s="1503"/>
      <c r="L181" s="217"/>
      <c r="M181" s="344"/>
      <c r="N181" s="337"/>
      <c r="O181" s="1627"/>
      <c r="P181" s="1627"/>
      <c r="AH181" s="1634">
        <v>0</v>
      </c>
    </row>
    <row s="1638" customFormat="1" customHeight="1" ht="0.75" hidden="1">
      <c r="A182" s="1783"/>
      <c r="B182" s="1783"/>
      <c r="C182" s="372" t="s">
        <v>1158</v>
      </c>
      <c r="D182" s="2465"/>
      <c r="E182" s="2207"/>
      <c r="F182" s="2386"/>
      <c r="G182" s="403"/>
      <c r="H182" s="1503"/>
      <c r="I182" s="654"/>
      <c r="J182" s="574"/>
      <c r="K182" s="1503"/>
      <c r="L182" s="217"/>
      <c r="M182" s="344"/>
      <c r="N182" s="337"/>
      <c r="O182" s="1627"/>
      <c r="P182" s="1627"/>
      <c r="AH182" s="1634">
        <v>0</v>
      </c>
    </row>
    <row s="1638" customFormat="1" customHeight="1" ht="18.75" hidden="1">
      <c r="A183" s="1783" t="s">
        <v>236</v>
      </c>
      <c r="B183" s="1783" t="s">
        <v>237</v>
      </c>
      <c r="C183" s="372"/>
      <c r="D183" s="2465"/>
      <c r="E183" s="2207"/>
      <c r="F183" s="2386" t="str">
        <f>INDEX(PT_DIFFERENTIATION_VTAR,MATCH(A183,PT_DIFFERENTIATION_VTAR_ID,0))</f>
        <v>Тариф на транспортировку воды</v>
      </c>
      <c r="G183" s="2430" t="str">
        <f>INDEX(PT_DIFFERENTIATION_NTAR,MATCH(B183,PT_DIFFERENTIATION_NTAR_ID,0))</f>
        <v/>
      </c>
      <c r="H183" s="1865"/>
      <c r="I183" s="1742"/>
      <c r="J183" s="1776"/>
      <c r="K183" s="1781"/>
      <c r="L183" s="1865" t="s">
        <v>311</v>
      </c>
      <c r="M183" s="344"/>
      <c r="N183" s="337"/>
      <c r="O183" s="1627"/>
      <c r="P183" s="1627"/>
      <c r="AH183" s="1634">
        <v>0</v>
      </c>
    </row>
    <row s="1638" customFormat="1" customHeight="1" ht="18.75" hidden="1">
      <c r="A184" s="1783"/>
      <c r="B184" s="1783"/>
      <c r="C184" s="372" t="s">
        <v>1149</v>
      </c>
      <c r="D184" s="2465"/>
      <c r="E184" s="2207"/>
      <c r="F184" s="2386"/>
      <c r="G184" s="2430"/>
      <c r="H184" s="1503"/>
      <c r="I184" s="654" t="s">
        <v>1148</v>
      </c>
      <c r="J184" s="574"/>
      <c r="K184" s="1503"/>
      <c r="L184" s="217"/>
      <c r="M184" s="344"/>
      <c r="N184" s="337"/>
      <c r="O184" s="1627"/>
      <c r="P184" s="1627"/>
      <c r="AH184" s="1634">
        <v>0</v>
      </c>
    </row>
    <row s="1638" customFormat="1" customHeight="1" ht="0.75" hidden="1">
      <c r="A185" s="1783"/>
      <c r="B185" s="1783"/>
      <c r="C185" s="372" t="s">
        <v>1158</v>
      </c>
      <c r="D185" s="2465"/>
      <c r="E185" s="2207"/>
      <c r="F185" s="2386"/>
      <c r="G185" s="403"/>
      <c r="H185" s="1503"/>
      <c r="I185" s="654"/>
      <c r="J185" s="574"/>
      <c r="K185" s="1503"/>
      <c r="L185" s="217"/>
      <c r="M185" s="344"/>
      <c r="N185" s="337"/>
      <c r="O185" s="1627"/>
      <c r="P185" s="1627"/>
      <c r="AH185" s="1634">
        <v>0</v>
      </c>
    </row>
    <row s="1638" customFormat="1" customHeight="1" ht="18.75" hidden="1">
      <c r="A186" s="1783" t="s">
        <v>241</v>
      </c>
      <c r="B186" s="1783" t="s">
        <v>242</v>
      </c>
      <c r="C186" s="372"/>
      <c r="D186" s="2465"/>
      <c r="E186" s="2207"/>
      <c r="F186" s="2386" t="str">
        <f>INDEX(PT_DIFFERENTIATION_VTAR,MATCH(A186,PT_DIFFERENTIATION_VTAR_ID,0))</f>
        <v>Тариф на подвоз воды</v>
      </c>
      <c r="G186" s="2430" t="str">
        <f>INDEX(PT_DIFFERENTIATION_NTAR,MATCH(B186,PT_DIFFERENTIATION_NTAR_ID,0))</f>
        <v/>
      </c>
      <c r="H186" s="1865"/>
      <c r="I186" s="1742"/>
      <c r="J186" s="1776"/>
      <c r="K186" s="1781"/>
      <c r="L186" s="1865" t="s">
        <v>311</v>
      </c>
      <c r="M186" s="344"/>
      <c r="N186" s="337"/>
      <c r="O186" s="1627"/>
      <c r="P186" s="1627"/>
      <c r="AH186" s="1634">
        <v>0</v>
      </c>
    </row>
    <row s="1638" customFormat="1" customHeight="1" ht="18.75" hidden="1">
      <c r="A187" s="1783"/>
      <c r="B187" s="1783"/>
      <c r="C187" s="372" t="s">
        <v>1149</v>
      </c>
      <c r="D187" s="2465"/>
      <c r="E187" s="2207"/>
      <c r="F187" s="2386"/>
      <c r="G187" s="2430"/>
      <c r="H187" s="1503"/>
      <c r="I187" s="654" t="s">
        <v>1148</v>
      </c>
      <c r="J187" s="574"/>
      <c r="K187" s="1503"/>
      <c r="L187" s="217"/>
      <c r="M187" s="344"/>
      <c r="N187" s="337"/>
      <c r="O187" s="1627"/>
      <c r="P187" s="1627"/>
      <c r="AH187" s="1634">
        <v>0</v>
      </c>
    </row>
    <row s="1638" customFormat="1" customHeight="1" ht="0.75" hidden="1">
      <c r="A188" s="1783"/>
      <c r="B188" s="1783"/>
      <c r="C188" s="372" t="s">
        <v>1158</v>
      </c>
      <c r="D188" s="2465"/>
      <c r="E188" s="2207"/>
      <c r="F188" s="2386"/>
      <c r="G188" s="403"/>
      <c r="H188" s="1503"/>
      <c r="I188" s="654"/>
      <c r="J188" s="574"/>
      <c r="K188" s="1503"/>
      <c r="L188" s="217"/>
      <c r="M188" s="344"/>
      <c r="N188" s="337"/>
      <c r="O188" s="1627"/>
      <c r="P188" s="1627"/>
      <c r="AH188" s="1634">
        <v>0</v>
      </c>
    </row>
    <row s="1638" customFormat="1" customHeight="1" ht="18.75" hidden="1">
      <c r="A189" s="1783" t="s">
        <v>246</v>
      </c>
      <c r="B189" s="1783" t="s">
        <v>247</v>
      </c>
      <c r="C189" s="372"/>
      <c r="D189" s="2465"/>
      <c r="E189" s="2207"/>
      <c r="F189" s="2386"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0" t="str">
        <f>INDEX(PT_DIFFERENTIATION_NTAR,MATCH(B189,PT_DIFFERENTIATION_NTAR_ID,0))</f>
        <v/>
      </c>
      <c r="H189" s="1865"/>
      <c r="I189" s="1742"/>
      <c r="J189" s="1776"/>
      <c r="K189" s="1781"/>
      <c r="L189" s="1865" t="s">
        <v>311</v>
      </c>
      <c r="M189" s="344"/>
      <c r="N189" s="337"/>
      <c r="O189" s="1627"/>
      <c r="P189" s="1627"/>
      <c r="AH189" s="1634">
        <v>0</v>
      </c>
    </row>
    <row s="1638" customFormat="1" customHeight="1" ht="18.75" hidden="1">
      <c r="A190" s="1783"/>
      <c r="B190" s="1783"/>
      <c r="C190" s="372" t="s">
        <v>1149</v>
      </c>
      <c r="D190" s="2465"/>
      <c r="E190" s="2207"/>
      <c r="F190" s="2386"/>
      <c r="G190" s="2430"/>
      <c r="H190" s="1503"/>
      <c r="I190" s="654" t="s">
        <v>1148</v>
      </c>
      <c r="J190" s="574"/>
      <c r="K190" s="1503"/>
      <c r="L190" s="217"/>
      <c r="M190" s="344"/>
      <c r="N190" s="337"/>
      <c r="O190" s="1627"/>
      <c r="P190" s="1627"/>
      <c r="AH190" s="1634">
        <v>0</v>
      </c>
    </row>
    <row s="1638" customFormat="1" customHeight="1" ht="0.75" hidden="1">
      <c r="A191" s="1783"/>
      <c r="B191" s="1783"/>
      <c r="C191" s="372" t="s">
        <v>1158</v>
      </c>
      <c r="D191" s="2465"/>
      <c r="E191" s="2207"/>
      <c r="F191" s="2386"/>
      <c r="G191" s="403"/>
      <c r="H191" s="1503"/>
      <c r="I191" s="654"/>
      <c r="J191" s="574"/>
      <c r="K191" s="1503"/>
      <c r="L191" s="217"/>
      <c r="M191" s="344"/>
      <c r="N191" s="337"/>
      <c r="O191" s="1627"/>
      <c r="P191" s="1627"/>
      <c r="AH191" s="1634">
        <v>0</v>
      </c>
    </row>
    <row s="1638" customFormat="1" customHeight="1" ht="18.75" hidden="1">
      <c r="A192" s="1783" t="s">
        <v>251</v>
      </c>
      <c r="B192" s="1783" t="s">
        <v>252</v>
      </c>
      <c r="C192" s="372"/>
      <c r="D192" s="2465"/>
      <c r="E192" s="2207"/>
      <c r="F192" s="2386" t="str">
        <f>INDEX(PT_DIFFERENTIATION_VTAR,MATCH(A192,PT_DIFFERENTIATION_VTAR_ID,0))</f>
        <v>Тариф на горячую воду (горячее водоснабжение)</v>
      </c>
      <c r="G192" s="2430" t="str">
        <f>INDEX(PT_DIFFERENTIATION_NTAR,MATCH(B192,PT_DIFFERENTIATION_NTAR_ID,0))</f>
        <v/>
      </c>
      <c r="H192" s="1865"/>
      <c r="I192" s="1742"/>
      <c r="J192" s="1776"/>
      <c r="K192" s="1781"/>
      <c r="L192" s="1865" t="s">
        <v>311</v>
      </c>
      <c r="M192" s="344"/>
      <c r="N192" s="337"/>
      <c r="O192" s="1627"/>
      <c r="P192" s="1627"/>
      <c r="AH192" s="1634">
        <v>0</v>
      </c>
    </row>
    <row s="1638" customFormat="1" customHeight="1" ht="18.75" hidden="1">
      <c r="A193" s="1783"/>
      <c r="B193" s="1783"/>
      <c r="C193" s="372" t="s">
        <v>1149</v>
      </c>
      <c r="D193" s="2465"/>
      <c r="E193" s="2207"/>
      <c r="F193" s="2386"/>
      <c r="G193" s="2430"/>
      <c r="H193" s="1503"/>
      <c r="I193" s="654" t="s">
        <v>1148</v>
      </c>
      <c r="J193" s="574"/>
      <c r="K193" s="1503"/>
      <c r="L193" s="217"/>
      <c r="M193" s="344"/>
      <c r="N193" s="337"/>
      <c r="O193" s="1627"/>
      <c r="P193" s="1627"/>
      <c r="AH193" s="1634">
        <v>0</v>
      </c>
    </row>
    <row s="1638" customFormat="1" customHeight="1" ht="0.75" hidden="1">
      <c r="A194" s="1783"/>
      <c r="B194" s="1783"/>
      <c r="C194" s="372" t="s">
        <v>1158</v>
      </c>
      <c r="D194" s="2465"/>
      <c r="E194" s="2207"/>
      <c r="F194" s="2386"/>
      <c r="G194" s="403"/>
      <c r="H194" s="1503"/>
      <c r="I194" s="654"/>
      <c r="J194" s="574"/>
      <c r="K194" s="1503"/>
      <c r="L194" s="217"/>
      <c r="M194" s="344"/>
      <c r="N194" s="337"/>
      <c r="O194" s="1627"/>
      <c r="P194" s="1627"/>
      <c r="AH194" s="1634">
        <v>0</v>
      </c>
    </row>
    <row s="1638" customFormat="1" customHeight="1" ht="18.75" hidden="1">
      <c r="A195" s="1783" t="s">
        <v>256</v>
      </c>
      <c r="B195" s="1783" t="s">
        <v>257</v>
      </c>
      <c r="C195" s="372"/>
      <c r="D195" s="2465"/>
      <c r="E195" s="2207"/>
      <c r="F195" s="2386" t="str">
        <f>INDEX(PT_DIFFERENTIATION_VTAR,MATCH(A195,PT_DIFFERENTIATION_VTAR_ID,0))</f>
        <v>Тариф на транспортировку горячей воды</v>
      </c>
      <c r="G195" s="2430" t="str">
        <f>INDEX(PT_DIFFERENTIATION_NTAR,MATCH(B195,PT_DIFFERENTIATION_NTAR_ID,0))</f>
        <v/>
      </c>
      <c r="H195" s="1865"/>
      <c r="I195" s="1742"/>
      <c r="J195" s="1776"/>
      <c r="K195" s="1781"/>
      <c r="L195" s="1865" t="s">
        <v>311</v>
      </c>
      <c r="M195" s="344"/>
      <c r="N195" s="337"/>
      <c r="O195" s="1627"/>
      <c r="P195" s="1627"/>
      <c r="AH195" s="1634">
        <v>0</v>
      </c>
    </row>
    <row s="1638" customFormat="1" customHeight="1" ht="18.75" hidden="1">
      <c r="A196" s="1783"/>
      <c r="B196" s="1783"/>
      <c r="C196" s="372" t="s">
        <v>1149</v>
      </c>
      <c r="D196" s="2465"/>
      <c r="E196" s="2207"/>
      <c r="F196" s="2386"/>
      <c r="G196" s="2430"/>
      <c r="H196" s="1503"/>
      <c r="I196" s="654" t="s">
        <v>1148</v>
      </c>
      <c r="J196" s="574"/>
      <c r="K196" s="1503"/>
      <c r="L196" s="217"/>
      <c r="M196" s="344"/>
      <c r="N196" s="337"/>
      <c r="O196" s="1627"/>
      <c r="P196" s="1627"/>
      <c r="AH196" s="1634">
        <v>0</v>
      </c>
    </row>
    <row s="1638" customFormat="1" customHeight="1" ht="0.75" hidden="1">
      <c r="A197" s="1783"/>
      <c r="B197" s="1783"/>
      <c r="C197" s="372" t="s">
        <v>1158</v>
      </c>
      <c r="D197" s="2465"/>
      <c r="E197" s="2207"/>
      <c r="F197" s="2386"/>
      <c r="G197" s="403"/>
      <c r="H197" s="1503"/>
      <c r="I197" s="654"/>
      <c r="J197" s="574"/>
      <c r="K197" s="1503"/>
      <c r="L197" s="217"/>
      <c r="M197" s="344"/>
      <c r="N197" s="337"/>
      <c r="O197" s="1627"/>
      <c r="P197" s="1627"/>
      <c r="AH197" s="1634">
        <v>0</v>
      </c>
    </row>
    <row s="1638" customFormat="1" customHeight="1" ht="18.75" hidden="1">
      <c r="A198" s="1783" t="s">
        <v>261</v>
      </c>
      <c r="B198" s="1783" t="s">
        <v>262</v>
      </c>
      <c r="C198" s="372"/>
      <c r="D198" s="2465"/>
      <c r="E198" s="2207"/>
      <c r="F198" s="2386"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30" t="str">
        <f>INDEX(PT_DIFFERENTIATION_NTAR,MATCH(B198,PT_DIFFERENTIATION_NTAR_ID,0))</f>
        <v/>
      </c>
      <c r="H198" s="1865"/>
      <c r="I198" s="1742"/>
      <c r="J198" s="1776"/>
      <c r="K198" s="1781"/>
      <c r="L198" s="1865" t="s">
        <v>311</v>
      </c>
      <c r="M198" s="344"/>
      <c r="N198" s="337"/>
      <c r="O198" s="1627"/>
      <c r="P198" s="1627"/>
      <c r="AH198" s="1634">
        <v>0</v>
      </c>
    </row>
    <row s="1638" customFormat="1" customHeight="1" ht="18.75" hidden="1">
      <c r="A199" s="1783"/>
      <c r="B199" s="1783"/>
      <c r="C199" s="372" t="s">
        <v>1149</v>
      </c>
      <c r="D199" s="2465"/>
      <c r="E199" s="2207"/>
      <c r="F199" s="2386"/>
      <c r="G199" s="2430"/>
      <c r="H199" s="1503"/>
      <c r="I199" s="654" t="s">
        <v>1148</v>
      </c>
      <c r="J199" s="574"/>
      <c r="K199" s="1503"/>
      <c r="L199" s="217"/>
      <c r="M199" s="344"/>
      <c r="N199" s="337"/>
      <c r="O199" s="1627"/>
      <c r="P199" s="1627"/>
      <c r="AH199" s="1634">
        <v>0</v>
      </c>
    </row>
    <row s="1638" customFormat="1" customHeight="1" ht="0.75" hidden="1">
      <c r="A200" s="1783"/>
      <c r="B200" s="1783"/>
      <c r="C200" s="372" t="s">
        <v>1158</v>
      </c>
      <c r="D200" s="2465"/>
      <c r="E200" s="2207"/>
      <c r="F200" s="2386"/>
      <c r="G200" s="403"/>
      <c r="H200" s="1503"/>
      <c r="I200" s="654"/>
      <c r="J200" s="574"/>
      <c r="K200" s="1503"/>
      <c r="L200" s="217"/>
      <c r="M200" s="344"/>
      <c r="N200" s="337"/>
      <c r="O200" s="1627"/>
      <c r="P200" s="1627"/>
      <c r="AH200" s="1634">
        <v>0</v>
      </c>
    </row>
    <row s="1638" customFormat="1" customHeight="1" ht="18.75">
      <c r="A201" s="1783" t="s">
        <v>267</v>
      </c>
      <c r="B201" s="1783" t="s">
        <v>268</v>
      </c>
      <c r="C201" s="372"/>
      <c r="D201" s="2465"/>
      <c r="E201" s="2207"/>
      <c r="F201" s="2386" t="str">
        <f>INDEX(PT_DIFFERENTIATION_VTAR,MATCH(A201,PT_DIFFERENTIATION_VTAR_ID,0))</f>
        <v>Тариф на водоотведение</v>
      </c>
      <c r="G201" s="2430" t="str">
        <f>INDEX(PT_DIFFERENTIATION_NTAR,MATCH(B201,PT_DIFFERENTIATION_NTAR_ID,0))</f>
        <v>Тариф на водоотведение</v>
      </c>
      <c r="H201" s="1865"/>
      <c r="I201" s="1742">
        <v>46023</v>
      </c>
      <c r="J201" s="1776">
        <v>46387</v>
      </c>
      <c r="K201" s="1781">
        <v>30652.35</v>
      </c>
      <c r="L201" s="1865" t="s">
        <v>311</v>
      </c>
      <c r="M201" s="344"/>
      <c r="N201" s="337"/>
      <c r="O201" s="1627"/>
      <c r="P201" s="1627"/>
      <c r="AH201" s="1634">
        <v>0</v>
      </c>
    </row>
    <row s="1638" customFormat="1" customHeight="1" ht="17.25">
      <c r="A202" s="1826"/>
      <c r="B202" s="1826"/>
      <c r="C202" s="1690"/>
      <c r="D202" s="347"/>
      <c r="E202" s="1034"/>
      <c r="F202" s="1034"/>
      <c r="G202" s="1034"/>
      <c r="H202" s="2580" t="s">
        <v>103</v>
      </c>
      <c r="I202" s="1742">
        <v>46388</v>
      </c>
      <c r="J202" s="1776">
        <v>46752</v>
      </c>
      <c r="K202" s="1781">
        <v>30246.48</v>
      </c>
      <c r="L202" s="2274" t="s">
        <v>311</v>
      </c>
      <c r="M202" s="2321"/>
      <c r="N202" s="621"/>
      <c r="O202" s="1627"/>
      <c r="P202" s="1627"/>
      <c r="Q202" s="1638"/>
      <c r="R202" s="1638"/>
      <c r="S202" s="1638"/>
      <c r="T202" s="1638"/>
      <c r="U202" s="1638"/>
      <c r="V202" s="1638"/>
      <c r="W202" s="1638"/>
      <c r="X202" s="1638"/>
      <c r="Y202" s="1638"/>
      <c r="Z202" s="1638"/>
      <c r="AA202" s="1638"/>
      <c r="AB202" s="1638"/>
      <c r="AC202" s="1638"/>
      <c r="AD202" s="1638"/>
      <c r="AE202" s="1638"/>
      <c r="AF202" s="1638"/>
      <c r="AG202" s="1638"/>
      <c r="AH202" s="1638">
        <v>0</v>
      </c>
    </row>
    <row s="1638" customFormat="1" customHeight="1" ht="15.75">
      <c r="A203" s="1826"/>
      <c r="B203" s="1826"/>
      <c r="C203" s="1690"/>
      <c r="D203" s="347"/>
      <c r="E203" s="1034"/>
      <c r="F203" s="1034"/>
      <c r="G203" s="1034"/>
      <c r="H203" s="2580" t="s">
        <v>103</v>
      </c>
      <c r="I203" s="1742">
        <v>46753</v>
      </c>
      <c r="J203" s="1776">
        <v>47118</v>
      </c>
      <c r="K203" s="1781">
        <v>31915.27</v>
      </c>
      <c r="L203" s="2274" t="s">
        <v>311</v>
      </c>
      <c r="M203" s="2321"/>
      <c r="N203" s="621"/>
      <c r="O203" s="1627"/>
      <c r="P203" s="1627"/>
      <c r="Q203" s="1638"/>
      <c r="R203" s="1638"/>
      <c r="S203" s="1638"/>
      <c r="T203" s="1638"/>
      <c r="U203" s="1638"/>
      <c r="V203" s="1638"/>
      <c r="W203" s="1638"/>
      <c r="X203" s="1638"/>
      <c r="Y203" s="1638"/>
      <c r="Z203" s="1638"/>
      <c r="AA203" s="1638"/>
      <c r="AB203" s="1638"/>
      <c r="AC203" s="1638"/>
      <c r="AD203" s="1638"/>
      <c r="AE203" s="1638"/>
      <c r="AF203" s="1638"/>
      <c r="AG203" s="1638"/>
      <c r="AH203" s="1638">
        <v>0</v>
      </c>
    </row>
    <row s="1638" customFormat="1" customHeight="1" ht="0">
      <c r="A204" s="1783"/>
      <c r="B204" s="1783"/>
      <c r="C204" s="372" t="s">
        <v>1149</v>
      </c>
      <c r="D204" s="2465"/>
      <c r="E204" s="2207"/>
      <c r="F204" s="2386"/>
      <c r="G204" s="2430"/>
      <c r="H204" s="1503"/>
      <c r="I204" s="654" t="s">
        <v>1148</v>
      </c>
      <c r="J204" s="574"/>
      <c r="K204" s="1503"/>
      <c r="L204" s="217"/>
      <c r="M204" s="344"/>
      <c r="N204" s="337"/>
      <c r="O204" s="1627"/>
      <c r="P204" s="1627"/>
      <c r="AH204" s="1634">
        <v>0</v>
      </c>
    </row>
    <row s="1638" customFormat="1" customHeight="1" ht="0.75">
      <c r="A205" s="1783"/>
      <c r="B205" s="1783"/>
      <c r="C205" s="372" t="s">
        <v>1158</v>
      </c>
      <c r="D205" s="2465"/>
      <c r="E205" s="2207"/>
      <c r="F205" s="2386"/>
      <c r="G205" s="403"/>
      <c r="H205" s="1503"/>
      <c r="I205" s="654"/>
      <c r="J205" s="574"/>
      <c r="K205" s="1503"/>
      <c r="L205" s="217"/>
      <c r="M205" s="344"/>
      <c r="N205" s="337"/>
      <c r="O205" s="1627"/>
      <c r="P205" s="1627"/>
      <c r="AH205" s="1634">
        <v>0</v>
      </c>
    </row>
    <row s="1638" customFormat="1" customHeight="1" ht="18.75" hidden="1">
      <c r="A206" s="1783" t="s">
        <v>275</v>
      </c>
      <c r="B206" s="1783" t="s">
        <v>276</v>
      </c>
      <c r="C206" s="372"/>
      <c r="D206" s="2465"/>
      <c r="E206" s="2207"/>
      <c r="F206" s="2386" t="str">
        <f>INDEX(PT_DIFFERENTIATION_VTAR,MATCH(A206,PT_DIFFERENTIATION_VTAR_ID,0))</f>
        <v>Тариф на транспортировку сточных вод</v>
      </c>
      <c r="G206" s="2430" t="str">
        <f>INDEX(PT_DIFFERENTIATION_NTAR,MATCH(B206,PT_DIFFERENTIATION_NTAR_ID,0))</f>
        <v/>
      </c>
      <c r="H206" s="1865"/>
      <c r="I206" s="1742"/>
      <c r="J206" s="1776"/>
      <c r="K206" s="1781"/>
      <c r="L206" s="1865" t="s">
        <v>311</v>
      </c>
      <c r="M206" s="344"/>
      <c r="N206" s="337"/>
      <c r="O206" s="1627"/>
      <c r="P206" s="1627"/>
      <c r="AH206" s="1634">
        <v>0</v>
      </c>
    </row>
    <row s="1638" customFormat="1" customHeight="1" ht="18.75" hidden="1">
      <c r="A207" s="1783"/>
      <c r="B207" s="1783"/>
      <c r="C207" s="372" t="s">
        <v>1149</v>
      </c>
      <c r="D207" s="2465"/>
      <c r="E207" s="2207"/>
      <c r="F207" s="2386"/>
      <c r="G207" s="2430"/>
      <c r="H207" s="1503"/>
      <c r="I207" s="654" t="s">
        <v>1148</v>
      </c>
      <c r="J207" s="574"/>
      <c r="K207" s="1503"/>
      <c r="L207" s="217"/>
      <c r="M207" s="344"/>
      <c r="N207" s="337"/>
      <c r="O207" s="1627"/>
      <c r="P207" s="1627"/>
      <c r="AH207" s="1634">
        <v>0</v>
      </c>
    </row>
    <row s="1638" customFormat="1" customHeight="1" ht="0.75" hidden="1">
      <c r="A208" s="1783"/>
      <c r="B208" s="1783"/>
      <c r="C208" s="372" t="s">
        <v>1158</v>
      </c>
      <c r="D208" s="2465"/>
      <c r="E208" s="2207"/>
      <c r="F208" s="2386"/>
      <c r="G208" s="403"/>
      <c r="H208" s="1503"/>
      <c r="I208" s="654"/>
      <c r="J208" s="574"/>
      <c r="K208" s="1503"/>
      <c r="L208" s="217"/>
      <c r="M208" s="344"/>
      <c r="N208" s="337"/>
      <c r="O208" s="1627"/>
      <c r="P208" s="1627"/>
      <c r="AH208" s="1634">
        <v>0</v>
      </c>
    </row>
    <row s="1638" customFormat="1" customHeight="1" ht="18.75" hidden="1">
      <c r="A209" s="1783" t="s">
        <v>280</v>
      </c>
      <c r="B209" s="1783" t="s">
        <v>281</v>
      </c>
      <c r="C209" s="372"/>
      <c r="D209" s="2465"/>
      <c r="E209" s="2207"/>
      <c r="F209" s="2386" t="str">
        <f>INDEX(PT_DIFFERENTIATION_VTAR,MATCH(A209,PT_DIFFERENTIATION_VTAR_ID,0))</f>
        <v>Тариф на подключение (технологическое присоединение) к централизованной системе водоотведения</v>
      </c>
      <c r="G209" s="2430" t="str">
        <f>INDEX(PT_DIFFERENTIATION_NTAR,MATCH(B209,PT_DIFFERENTIATION_NTAR_ID,0))</f>
        <v/>
      </c>
      <c r="H209" s="1865"/>
      <c r="I209" s="1742"/>
      <c r="J209" s="1776"/>
      <c r="K209" s="1781"/>
      <c r="L209" s="1865" t="s">
        <v>311</v>
      </c>
      <c r="M209" s="344"/>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344"/>
      <c r="N210" s="337"/>
      <c r="O210" s="1627"/>
      <c r="P210" s="1627"/>
      <c r="AH210" s="1634">
        <v>0</v>
      </c>
    </row>
    <row s="1638" customFormat="1" customHeight="1" ht="1.05">
      <c r="A211" s="1783"/>
      <c r="B211" s="1783"/>
      <c r="C211" s="372" t="s">
        <v>1158</v>
      </c>
      <c r="D211" s="2465"/>
      <c r="E211" s="2207"/>
      <c r="F211" s="2386"/>
      <c r="G211" s="403"/>
      <c r="H211" s="1503"/>
      <c r="I211" s="654"/>
      <c r="J211" s="574"/>
      <c r="K211" s="1503"/>
      <c r="L211" s="217"/>
      <c r="M211" s="344"/>
      <c r="N211" s="337"/>
      <c r="O211" s="1627"/>
      <c r="P211" s="1627"/>
      <c r="AH211" s="1634">
        <v>1</v>
      </c>
    </row>
    <row customHeight="1" ht="27.299999999999997">
      <c r="A212" s="1783"/>
      <c r="B212" s="1783"/>
      <c r="D212" s="379"/>
      <c r="E212" s="150" t="s">
        <v>115</v>
      </c>
      <c r="F212"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3"/>
      <c r="H212" s="2463"/>
      <c r="I212" s="2463"/>
      <c r="J212" s="2463"/>
      <c r="K212" s="2463"/>
      <c r="L212" s="2463"/>
      <c r="M212" s="300"/>
      <c r="N212" s="337"/>
      <c r="AH212" s="377">
        <v>26</v>
      </c>
    </row>
    <row s="1638" customFormat="1" customHeight="1" ht="60.75" hidden="1">
      <c r="A213" s="1783" t="s">
        <v>158</v>
      </c>
      <c r="B213" s="1783" t="s">
        <v>159</v>
      </c>
      <c r="C213" s="372"/>
      <c r="D213" s="2465"/>
      <c r="E213" s="2207"/>
      <c r="F213" s="2386"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0" t="str">
        <f>INDEX(PT_DIFFERENTIATION_NTAR,MATCH(B213,PT_DIFFERENTIATION_NTAR_ID,0))</f>
        <v/>
      </c>
      <c r="H213" s="1865"/>
      <c r="I213" s="1742"/>
      <c r="J213" s="1776"/>
      <c r="K213" s="1781"/>
      <c r="L213" s="1865" t="s">
        <v>311</v>
      </c>
      <c r="M213"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3" s="337"/>
      <c r="O213" s="1627"/>
      <c r="P213" s="1627"/>
      <c r="AH213" s="1634">
        <v>0</v>
      </c>
    </row>
    <row s="1638" customFormat="1" customHeight="1" ht="18.75" hidden="1">
      <c r="A214" s="1783"/>
      <c r="B214" s="1783"/>
      <c r="C214" s="372" t="s">
        <v>1149</v>
      </c>
      <c r="D214" s="2465"/>
      <c r="E214" s="2207"/>
      <c r="F214" s="2386"/>
      <c r="G214" s="2430"/>
      <c r="H214" s="1503"/>
      <c r="I214" s="654" t="s">
        <v>1148</v>
      </c>
      <c r="J214" s="574"/>
      <c r="K214" s="1503"/>
      <c r="L214" s="217"/>
      <c r="M214" s="2173"/>
      <c r="N214" s="337"/>
      <c r="O214" s="1627"/>
      <c r="P214" s="1627"/>
      <c r="AH214" s="1634">
        <v>0</v>
      </c>
    </row>
    <row s="1638" customFormat="1" customHeight="1" ht="0.75" hidden="1">
      <c r="A215" s="1783"/>
      <c r="B215" s="1783"/>
      <c r="C215" s="372" t="s">
        <v>1158</v>
      </c>
      <c r="D215" s="2465"/>
      <c r="E215" s="2207"/>
      <c r="F215" s="2386"/>
      <c r="G215" s="403"/>
      <c r="H215" s="1503"/>
      <c r="I215" s="654"/>
      <c r="J215" s="574"/>
      <c r="K215" s="1503"/>
      <c r="L215" s="217"/>
      <c r="M215" s="2173"/>
      <c r="N215" s="337"/>
      <c r="O215" s="1627"/>
      <c r="P215" s="1627"/>
      <c r="AH215" s="1634">
        <v>0</v>
      </c>
    </row>
    <row s="1638" customFormat="1" customHeight="1" ht="45" hidden="1">
      <c r="A216" s="1783" t="s">
        <v>163</v>
      </c>
      <c r="B216" s="1783" t="s">
        <v>164</v>
      </c>
      <c r="C216" s="372"/>
      <c r="D216" s="2465"/>
      <c r="E216" s="2207"/>
      <c r="F216" s="2386" t="str">
        <f>INDEX(PT_DIFFERENTIATION_VTAR,MATCH(A216,PT_DIFFERENTIATION_VTAR_ID,0))</f>
        <v/>
      </c>
      <c r="G216" s="2430" t="str">
        <f>INDEX(PT_DIFFERENTIATION_NTAR,MATCH(B216,PT_DIFFERENTIATION_NTAR_ID,0))</f>
        <v/>
      </c>
      <c r="H216" s="1865"/>
      <c r="I216" s="1742"/>
      <c r="J216" s="1776"/>
      <c r="K216" s="1781"/>
      <c r="L216" s="1865" t="s">
        <v>311</v>
      </c>
      <c r="M216" s="2174"/>
      <c r="N216" s="337"/>
      <c r="O216" s="1627"/>
      <c r="P216" s="1627"/>
      <c r="AH216" s="1634">
        <v>0</v>
      </c>
    </row>
    <row s="1638" customFormat="1" customHeight="1" ht="18.75" hidden="1">
      <c r="A217" s="1783"/>
      <c r="B217" s="1783"/>
      <c r="C217" s="372" t="s">
        <v>1149</v>
      </c>
      <c r="D217" s="2465"/>
      <c r="E217" s="2207"/>
      <c r="F217" s="2386"/>
      <c r="G217" s="2430"/>
      <c r="H217" s="1503"/>
      <c r="I217" s="654" t="s">
        <v>1148</v>
      </c>
      <c r="J217" s="574"/>
      <c r="K217" s="1503"/>
      <c r="L217" s="217"/>
      <c r="M217" s="1864"/>
      <c r="N217" s="337"/>
      <c r="O217" s="1627"/>
      <c r="P217" s="1627"/>
      <c r="AH217" s="1634">
        <v>0</v>
      </c>
    </row>
    <row s="1638" customFormat="1" customHeight="1" ht="0.75" hidden="1">
      <c r="A218" s="1783"/>
      <c r="B218" s="1783"/>
      <c r="C218" s="372" t="s">
        <v>1158</v>
      </c>
      <c r="D218" s="2465"/>
      <c r="E218" s="2207"/>
      <c r="F218" s="2386"/>
      <c r="G218" s="403"/>
      <c r="H218" s="1503"/>
      <c r="I218" s="654"/>
      <c r="J218" s="574"/>
      <c r="K218" s="1503"/>
      <c r="L218" s="217"/>
      <c r="M218" s="344"/>
      <c r="N218" s="337"/>
      <c r="O218" s="1627"/>
      <c r="P218" s="1627"/>
      <c r="AH218" s="1634">
        <v>0</v>
      </c>
    </row>
    <row s="1638" customFormat="1" customHeight="1" ht="45" hidden="1">
      <c r="A219" s="1783" t="s">
        <v>170</v>
      </c>
      <c r="B219" s="1783" t="s">
        <v>171</v>
      </c>
      <c r="C219" s="372"/>
      <c r="D219" s="2465"/>
      <c r="E219" s="2207"/>
      <c r="F219" s="2386"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0" t="str">
        <f>INDEX(PT_DIFFERENTIATION_NTAR,MATCH(B219,PT_DIFFERENTIATION_NTAR_ID,0))</f>
        <v/>
      </c>
      <c r="H219" s="1865"/>
      <c r="I219" s="1742"/>
      <c r="J219" s="1776"/>
      <c r="K219" s="1781"/>
      <c r="L219" s="1865" t="s">
        <v>311</v>
      </c>
      <c r="M219" s="344"/>
      <c r="N219" s="337"/>
      <c r="O219" s="1627"/>
      <c r="P219" s="1627"/>
      <c r="AH219" s="1634">
        <v>0</v>
      </c>
    </row>
    <row s="1638" customFormat="1" customHeight="1" ht="18.75" hidden="1">
      <c r="A220" s="1783"/>
      <c r="B220" s="1783"/>
      <c r="C220" s="372" t="s">
        <v>1149</v>
      </c>
      <c r="D220" s="2465"/>
      <c r="E220" s="2207"/>
      <c r="F220" s="2386"/>
      <c r="G220" s="2430"/>
      <c r="H220" s="1503"/>
      <c r="I220" s="654" t="s">
        <v>1148</v>
      </c>
      <c r="J220" s="574"/>
      <c r="K220" s="1503"/>
      <c r="L220" s="217"/>
      <c r="M220" s="344"/>
      <c r="N220" s="337"/>
      <c r="O220" s="1627"/>
      <c r="P220" s="1627"/>
      <c r="AH220" s="1634">
        <v>0</v>
      </c>
    </row>
    <row s="1638" customFormat="1" customHeight="1" ht="0.75" hidden="1">
      <c r="A221" s="1783"/>
      <c r="B221" s="1783"/>
      <c r="C221" s="372" t="s">
        <v>1158</v>
      </c>
      <c r="D221" s="2465"/>
      <c r="E221" s="2207"/>
      <c r="F221" s="2386"/>
      <c r="G221" s="403"/>
      <c r="H221" s="1503"/>
      <c r="I221" s="654"/>
      <c r="J221" s="574"/>
      <c r="K221" s="1503"/>
      <c r="L221" s="217"/>
      <c r="M221" s="344"/>
      <c r="N221" s="337"/>
      <c r="O221" s="1627"/>
      <c r="P221" s="1627"/>
      <c r="AH221" s="1634">
        <v>0</v>
      </c>
    </row>
    <row s="1638" customFormat="1" customHeight="1" ht="45" hidden="1">
      <c r="A222" s="1783" t="s">
        <v>176</v>
      </c>
      <c r="B222" s="1783" t="s">
        <v>177</v>
      </c>
      <c r="C222" s="372"/>
      <c r="D222" s="2465"/>
      <c r="E222" s="2207"/>
      <c r="F222" s="2386"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0" t="str">
        <f>INDEX(PT_DIFFERENTIATION_NTAR,MATCH(B222,PT_DIFFERENTIATION_NTAR_ID,0))</f>
        <v/>
      </c>
      <c r="H222" s="1865"/>
      <c r="I222" s="1742"/>
      <c r="J222" s="1776"/>
      <c r="K222" s="1781"/>
      <c r="L222" s="1865" t="s">
        <v>311</v>
      </c>
      <c r="M222" s="344"/>
      <c r="N222" s="337"/>
      <c r="O222" s="1627"/>
      <c r="P222" s="1627"/>
      <c r="AH222" s="1634">
        <v>0</v>
      </c>
    </row>
    <row s="1638" customFormat="1" customHeight="1" ht="18.75" hidden="1">
      <c r="A223" s="1783"/>
      <c r="B223" s="1783"/>
      <c r="C223" s="372" t="s">
        <v>1149</v>
      </c>
      <c r="D223" s="2465"/>
      <c r="E223" s="2207"/>
      <c r="F223" s="2386"/>
      <c r="G223" s="2430"/>
      <c r="H223" s="1503"/>
      <c r="I223" s="654" t="s">
        <v>1148</v>
      </c>
      <c r="J223" s="574"/>
      <c r="K223" s="1503"/>
      <c r="L223" s="217"/>
      <c r="M223" s="344"/>
      <c r="N223" s="337"/>
      <c r="O223" s="1627"/>
      <c r="P223" s="1627"/>
      <c r="AH223" s="1634">
        <v>0</v>
      </c>
    </row>
    <row s="1638" customFormat="1" customHeight="1" ht="0.75" hidden="1">
      <c r="A224" s="1783"/>
      <c r="B224" s="1783"/>
      <c r="C224" s="372" t="s">
        <v>1158</v>
      </c>
      <c r="D224" s="2465"/>
      <c r="E224" s="2207"/>
      <c r="F224" s="2386"/>
      <c r="G224" s="403"/>
      <c r="H224" s="1503"/>
      <c r="I224" s="654"/>
      <c r="J224" s="574"/>
      <c r="K224" s="1503"/>
      <c r="L224" s="217"/>
      <c r="M224" s="344"/>
      <c r="N224" s="337"/>
      <c r="O224" s="1627"/>
      <c r="P224" s="1627"/>
      <c r="AH224" s="1634">
        <v>0</v>
      </c>
    </row>
    <row s="1638" customFormat="1" customHeight="1" ht="18.75" hidden="1">
      <c r="A225" s="1783" t="s">
        <v>182</v>
      </c>
      <c r="B225" s="1783" t="s">
        <v>183</v>
      </c>
      <c r="C225" s="372"/>
      <c r="D225" s="2465"/>
      <c r="E225" s="2207"/>
      <c r="F225" s="2386" t="str">
        <f>INDEX(PT_DIFFERENTIATION_VTAR,MATCH(A225,PT_DIFFERENTIATION_VTAR_ID,0))</f>
        <v>Тарифы на услуги по передаче тепловой энергии</v>
      </c>
      <c r="G225" s="2430" t="str">
        <f>INDEX(PT_DIFFERENTIATION_NTAR,MATCH(B225,PT_DIFFERENTIATION_NTAR_ID,0))</f>
        <v/>
      </c>
      <c r="H225" s="1865"/>
      <c r="I225" s="1742"/>
      <c r="J225" s="1776"/>
      <c r="K225" s="1781"/>
      <c r="L225" s="1865" t="s">
        <v>311</v>
      </c>
      <c r="M225" s="344"/>
      <c r="N225" s="337"/>
      <c r="O225" s="1627"/>
      <c r="P225" s="1627"/>
      <c r="AH225" s="1634">
        <v>0</v>
      </c>
    </row>
    <row s="1638" customFormat="1" customHeight="1" ht="18.75" hidden="1">
      <c r="A226" s="1783"/>
      <c r="B226" s="1783"/>
      <c r="C226" s="372" t="s">
        <v>1149</v>
      </c>
      <c r="D226" s="2465"/>
      <c r="E226" s="2207"/>
      <c r="F226" s="2386"/>
      <c r="G226" s="2430"/>
      <c r="H226" s="1503"/>
      <c r="I226" s="654" t="s">
        <v>1148</v>
      </c>
      <c r="J226" s="574"/>
      <c r="K226" s="1503"/>
      <c r="L226" s="217"/>
      <c r="M226" s="344"/>
      <c r="N226" s="337"/>
      <c r="O226" s="1627"/>
      <c r="P226" s="1627"/>
      <c r="AH226" s="1634">
        <v>0</v>
      </c>
    </row>
    <row s="1638" customFormat="1" customHeight="1" ht="0.75" hidden="1">
      <c r="A227" s="1783"/>
      <c r="B227" s="1783"/>
      <c r="C227" s="372" t="s">
        <v>1158</v>
      </c>
      <c r="D227" s="2465"/>
      <c r="E227" s="2207"/>
      <c r="F227" s="2386"/>
      <c r="G227" s="403"/>
      <c r="H227" s="1503"/>
      <c r="I227" s="654"/>
      <c r="J227" s="574"/>
      <c r="K227" s="1503"/>
      <c r="L227" s="217"/>
      <c r="M227" s="344"/>
      <c r="N227" s="337"/>
      <c r="O227" s="1627"/>
      <c r="P227" s="1627"/>
      <c r="AH227" s="1634">
        <v>0</v>
      </c>
    </row>
    <row s="1638" customFormat="1" customHeight="1" ht="18.75" hidden="1">
      <c r="A228" s="1783" t="s">
        <v>188</v>
      </c>
      <c r="B228" s="1783" t="s">
        <v>189</v>
      </c>
      <c r="C228" s="372"/>
      <c r="D228" s="2465"/>
      <c r="E228" s="2207"/>
      <c r="F228" s="2386" t="str">
        <f>INDEX(PT_DIFFERENTIATION_VTAR,MATCH(A228,PT_DIFFERENTIATION_VTAR_ID,0))</f>
        <v>Тарифы на услуги по передаче теплоносителя</v>
      </c>
      <c r="G228" s="2430" t="str">
        <f>INDEX(PT_DIFFERENTIATION_NTAR,MATCH(B228,PT_DIFFERENTIATION_NTAR_ID,0))</f>
        <v/>
      </c>
      <c r="H228" s="1865"/>
      <c r="I228" s="1742"/>
      <c r="J228" s="1776"/>
      <c r="K228" s="1781"/>
      <c r="L228" s="1865" t="s">
        <v>311</v>
      </c>
      <c r="M228" s="344"/>
      <c r="N228" s="337"/>
      <c r="O228" s="1627"/>
      <c r="P228" s="1627"/>
      <c r="AH228" s="1634">
        <v>0</v>
      </c>
    </row>
    <row s="1638" customFormat="1" customHeight="1" ht="18.75" hidden="1">
      <c r="A229" s="1783"/>
      <c r="B229" s="1783"/>
      <c r="C229" s="372" t="s">
        <v>1149</v>
      </c>
      <c r="D229" s="2465"/>
      <c r="E229" s="2207"/>
      <c r="F229" s="2386"/>
      <c r="G229" s="2430"/>
      <c r="H229" s="1503"/>
      <c r="I229" s="654" t="s">
        <v>1148</v>
      </c>
      <c r="J229" s="574"/>
      <c r="K229" s="1503"/>
      <c r="L229" s="217"/>
      <c r="M229" s="344"/>
      <c r="N229" s="337"/>
      <c r="O229" s="1627"/>
      <c r="P229" s="1627"/>
      <c r="AH229" s="1634">
        <v>0</v>
      </c>
    </row>
    <row s="1638" customFormat="1" customHeight="1" ht="0.75" hidden="1">
      <c r="A230" s="1783"/>
      <c r="B230" s="1783"/>
      <c r="C230" s="372" t="s">
        <v>1158</v>
      </c>
      <c r="D230" s="2465"/>
      <c r="E230" s="2207"/>
      <c r="F230" s="2386"/>
      <c r="G230" s="403"/>
      <c r="H230" s="1503"/>
      <c r="I230" s="654"/>
      <c r="J230" s="574"/>
      <c r="K230" s="1503"/>
      <c r="L230" s="217"/>
      <c r="M230" s="344"/>
      <c r="N230" s="337"/>
      <c r="O230" s="1627"/>
      <c r="P230" s="1627"/>
      <c r="AH230" s="1634">
        <v>0</v>
      </c>
    </row>
    <row s="1638" customFormat="1" customHeight="1" ht="18.75" hidden="1">
      <c r="A231" s="1783" t="s">
        <v>194</v>
      </c>
      <c r="B231" s="1783" t="s">
        <v>195</v>
      </c>
      <c r="C231" s="372"/>
      <c r="D231" s="2465"/>
      <c r="E231" s="2207"/>
      <c r="F231" s="2386"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0" t="str">
        <f>INDEX(PT_DIFFERENTIATION_NTAR,MATCH(B231,PT_DIFFERENTIATION_NTAR_ID,0))</f>
        <v/>
      </c>
      <c r="H231" s="1865"/>
      <c r="I231" s="1742"/>
      <c r="J231" s="1776"/>
      <c r="K231" s="1781"/>
      <c r="L231" s="1865" t="s">
        <v>311</v>
      </c>
      <c r="M231" s="344"/>
      <c r="N231" s="337"/>
      <c r="O231" s="1627"/>
      <c r="P231" s="1627"/>
      <c r="AH231" s="1634">
        <v>0</v>
      </c>
    </row>
    <row s="1638" customFormat="1" customHeight="1" ht="18.75" hidden="1">
      <c r="A232" s="1783"/>
      <c r="B232" s="1783"/>
      <c r="C232" s="372" t="s">
        <v>1149</v>
      </c>
      <c r="D232" s="2465"/>
      <c r="E232" s="2207"/>
      <c r="F232" s="2386"/>
      <c r="G232" s="2430"/>
      <c r="H232" s="1503"/>
      <c r="I232" s="654" t="s">
        <v>1148</v>
      </c>
      <c r="J232" s="574"/>
      <c r="K232" s="1503"/>
      <c r="L232" s="217"/>
      <c r="M232" s="344"/>
      <c r="N232" s="337"/>
      <c r="O232" s="1627"/>
      <c r="P232" s="1627"/>
      <c r="AH232" s="1634">
        <v>0</v>
      </c>
    </row>
    <row s="1638" customFormat="1" customHeight="1" ht="0.75" hidden="1">
      <c r="A233" s="1783"/>
      <c r="B233" s="1783"/>
      <c r="C233" s="372" t="s">
        <v>1158</v>
      </c>
      <c r="D233" s="2465"/>
      <c r="E233" s="2207"/>
      <c r="F233" s="2386"/>
      <c r="G233" s="403"/>
      <c r="H233" s="1503"/>
      <c r="I233" s="654"/>
      <c r="J233" s="574"/>
      <c r="K233" s="1503"/>
      <c r="L233" s="217"/>
      <c r="M233" s="344"/>
      <c r="N233" s="337"/>
      <c r="O233" s="1627"/>
      <c r="P233" s="1627"/>
      <c r="AH233" s="1634">
        <v>0</v>
      </c>
    </row>
    <row s="1638" customFormat="1" customHeight="1" ht="18.75" hidden="1">
      <c r="A234" s="1783" t="s">
        <v>200</v>
      </c>
      <c r="B234" s="1783" t="s">
        <v>201</v>
      </c>
      <c r="C234" s="372"/>
      <c r="D234" s="2465"/>
      <c r="E234" s="2207"/>
      <c r="F234" s="2386" t="str">
        <f>INDEX(PT_DIFFERENTIATION_VTAR,MATCH(A234,PT_DIFFERENTIATION_VTAR_ID,0))</f>
        <v>Плата за подключение (технологическое присоединение) к системе теплоснабжения</v>
      </c>
      <c r="G234" s="2430" t="str">
        <f>INDEX(PT_DIFFERENTIATION_NTAR,MATCH(B234,PT_DIFFERENTIATION_NTAR_ID,0))</f>
        <v/>
      </c>
      <c r="H234" s="1865"/>
      <c r="I234" s="1742"/>
      <c r="J234" s="1776"/>
      <c r="K234" s="1781"/>
      <c r="L234" s="1865" t="s">
        <v>311</v>
      </c>
      <c r="M234" s="344"/>
      <c r="N234" s="337"/>
      <c r="O234" s="1627"/>
      <c r="P234" s="1627"/>
      <c r="AH234" s="1634">
        <v>0</v>
      </c>
    </row>
    <row s="1638" customFormat="1" customHeight="1" ht="18.75" hidden="1">
      <c r="A235" s="1783"/>
      <c r="B235" s="1783"/>
      <c r="C235" s="372" t="s">
        <v>1149</v>
      </c>
      <c r="D235" s="2465"/>
      <c r="E235" s="2207"/>
      <c r="F235" s="2386"/>
      <c r="G235" s="2430"/>
      <c r="H235" s="1503"/>
      <c r="I235" s="654" t="s">
        <v>1148</v>
      </c>
      <c r="J235" s="574"/>
      <c r="K235" s="1503"/>
      <c r="L235" s="217"/>
      <c r="M235" s="344"/>
      <c r="N235" s="337"/>
      <c r="O235" s="1627"/>
      <c r="P235" s="1627"/>
      <c r="AH235" s="1634">
        <v>0</v>
      </c>
    </row>
    <row s="1638" customFormat="1" customHeight="1" ht="0.75" hidden="1">
      <c r="A236" s="1783"/>
      <c r="B236" s="1783"/>
      <c r="C236" s="372" t="s">
        <v>1158</v>
      </c>
      <c r="D236" s="2465"/>
      <c r="E236" s="2207"/>
      <c r="F236" s="2386"/>
      <c r="G236" s="403"/>
      <c r="H236" s="1503"/>
      <c r="I236" s="654"/>
      <c r="J236" s="574"/>
      <c r="K236" s="1503"/>
      <c r="L236" s="217"/>
      <c r="M236" s="344"/>
      <c r="N236" s="337"/>
      <c r="O236" s="1627"/>
      <c r="P236" s="1627"/>
      <c r="AH236" s="1634">
        <v>0</v>
      </c>
    </row>
    <row s="1638" customFormat="1" customHeight="1" ht="18.75" hidden="1">
      <c r="A237" s="1783" t="s">
        <v>206</v>
      </c>
      <c r="B237" s="1783" t="s">
        <v>207</v>
      </c>
      <c r="C237" s="372"/>
      <c r="D237" s="2465"/>
      <c r="E237" s="2207"/>
      <c r="F237" s="2386" t="str">
        <f>INDEX(PT_DIFFERENTIATION_VTAR,MATCH(A237,PT_DIFFERENTIATION_VTAR_ID,0))</f>
        <v>Плата за подключение (технологическое присоединение) к системе теплоснабжения (индивидуальная)</v>
      </c>
      <c r="G237" s="2430" t="str">
        <f>INDEX(PT_DIFFERENTIATION_NTAR,MATCH(B237,PT_DIFFERENTIATION_NTAR_ID,0))</f>
        <v/>
      </c>
      <c r="H237" s="1992"/>
      <c r="I237" s="1742"/>
      <c r="J237" s="1776"/>
      <c r="K237" s="1781"/>
      <c r="L237" s="1992" t="s">
        <v>311</v>
      </c>
      <c r="M237" s="344"/>
      <c r="N237" s="337"/>
      <c r="O237" s="1627"/>
      <c r="P237" s="1627"/>
      <c r="AH237" s="1634">
        <v>0</v>
      </c>
    </row>
    <row s="1638" customFormat="1" customHeight="1" ht="18.75" hidden="1">
      <c r="A238" s="1783"/>
      <c r="B238" s="1783"/>
      <c r="C238" s="372" t="s">
        <v>1149</v>
      </c>
      <c r="D238" s="2465"/>
      <c r="E238" s="2207"/>
      <c r="F238" s="2386"/>
      <c r="G238" s="2430"/>
      <c r="H238" s="1503"/>
      <c r="I238" s="654" t="s">
        <v>1148</v>
      </c>
      <c r="J238" s="574"/>
      <c r="K238" s="1503"/>
      <c r="L238" s="217"/>
      <c r="M238" s="344"/>
      <c r="N238" s="337"/>
      <c r="O238" s="1627"/>
      <c r="P238" s="1627"/>
      <c r="AH238" s="1634">
        <v>0</v>
      </c>
    </row>
    <row s="1638" customFormat="1" customHeight="1" ht="0.75" hidden="1">
      <c r="A239" s="1783"/>
      <c r="B239" s="1783"/>
      <c r="C239" s="372" t="s">
        <v>1158</v>
      </c>
      <c r="D239" s="2465"/>
      <c r="E239" s="2207"/>
      <c r="F239" s="2386"/>
      <c r="G239" s="403"/>
      <c r="H239" s="1503"/>
      <c r="I239" s="654"/>
      <c r="J239" s="574"/>
      <c r="K239" s="1503"/>
      <c r="L239" s="217"/>
      <c r="M239" s="344"/>
      <c r="N239" s="337"/>
      <c r="O239" s="1627"/>
      <c r="P239" s="1627"/>
      <c r="AH239" s="1634">
        <v>0</v>
      </c>
    </row>
    <row s="1638" customFormat="1" customHeight="1" ht="18.75" hidden="1">
      <c r="A240" s="1783" t="s">
        <v>226</v>
      </c>
      <c r="B240" s="1783" t="s">
        <v>227</v>
      </c>
      <c r="C240" s="372"/>
      <c r="D240" s="2465"/>
      <c r="E240" s="2207"/>
      <c r="F240" s="2386" t="str">
        <f>INDEX(PT_DIFFERENTIATION_VTAR,MATCH(A240,PT_DIFFERENTIATION_VTAR_ID,0))</f>
        <v>Тариф на питьевую воду (питьевое водоснабжение)</v>
      </c>
      <c r="G240" s="2430" t="str">
        <f>INDEX(PT_DIFFERENTIATION_NTAR,MATCH(B240,PT_DIFFERENTIATION_NTAR_ID,0))</f>
        <v/>
      </c>
      <c r="H240" s="1865"/>
      <c r="I240" s="1742"/>
      <c r="J240" s="1776"/>
      <c r="K240" s="1781"/>
      <c r="L240" s="1865" t="s">
        <v>311</v>
      </c>
      <c r="M240" s="344"/>
      <c r="N240" s="337"/>
      <c r="O240" s="1627"/>
      <c r="P240" s="1627"/>
      <c r="AH240" s="1634">
        <v>0</v>
      </c>
    </row>
    <row s="1638" customFormat="1" customHeight="1" ht="18.75" hidden="1">
      <c r="A241" s="1783"/>
      <c r="B241" s="1783"/>
      <c r="C241" s="372" t="s">
        <v>1149</v>
      </c>
      <c r="D241" s="2465"/>
      <c r="E241" s="2207"/>
      <c r="F241" s="2386"/>
      <c r="G241" s="2430"/>
      <c r="H241" s="1503"/>
      <c r="I241" s="654" t="s">
        <v>1148</v>
      </c>
      <c r="J241" s="574"/>
      <c r="K241" s="1503"/>
      <c r="L241" s="217"/>
      <c r="M241" s="344"/>
      <c r="N241" s="337"/>
      <c r="O241" s="1627"/>
      <c r="P241" s="1627"/>
      <c r="AH241" s="1634">
        <v>0</v>
      </c>
    </row>
    <row s="1638" customFormat="1" customHeight="1" ht="0.75" hidden="1">
      <c r="A242" s="1783"/>
      <c r="B242" s="1783"/>
      <c r="C242" s="372" t="s">
        <v>1158</v>
      </c>
      <c r="D242" s="2465"/>
      <c r="E242" s="2207"/>
      <c r="F242" s="2386"/>
      <c r="G242" s="403"/>
      <c r="H242" s="1503"/>
      <c r="I242" s="654"/>
      <c r="J242" s="574"/>
      <c r="K242" s="1503"/>
      <c r="L242" s="217"/>
      <c r="M242" s="344"/>
      <c r="N242" s="337"/>
      <c r="O242" s="1627"/>
      <c r="P242" s="1627"/>
      <c r="AH242" s="1634">
        <v>0</v>
      </c>
    </row>
    <row s="1638" customFormat="1" customHeight="1" ht="18.75" hidden="1">
      <c r="A243" s="1783" t="s">
        <v>231</v>
      </c>
      <c r="B243" s="1783" t="s">
        <v>232</v>
      </c>
      <c r="C243" s="372"/>
      <c r="D243" s="2465"/>
      <c r="E243" s="2207"/>
      <c r="F243" s="2386" t="str">
        <f>INDEX(PT_DIFFERENTIATION_VTAR,MATCH(A243,PT_DIFFERENTIATION_VTAR_ID,0))</f>
        <v>Тариф на техническую воду</v>
      </c>
      <c r="G243" s="2430" t="str">
        <f>INDEX(PT_DIFFERENTIATION_NTAR,MATCH(B243,PT_DIFFERENTIATION_NTAR_ID,0))</f>
        <v/>
      </c>
      <c r="H243" s="1865"/>
      <c r="I243" s="1742"/>
      <c r="J243" s="1776"/>
      <c r="K243" s="1781"/>
      <c r="L243" s="1865" t="s">
        <v>311</v>
      </c>
      <c r="M243" s="344"/>
      <c r="N243" s="337"/>
      <c r="O243" s="1627"/>
      <c r="P243" s="1627"/>
      <c r="AH243" s="1634">
        <v>0</v>
      </c>
    </row>
    <row s="1638" customFormat="1" customHeight="1" ht="18.75" hidden="1">
      <c r="A244" s="1783"/>
      <c r="B244" s="1783"/>
      <c r="C244" s="372" t="s">
        <v>1149</v>
      </c>
      <c r="D244" s="2465"/>
      <c r="E244" s="2207"/>
      <c r="F244" s="2386"/>
      <c r="G244" s="2430"/>
      <c r="H244" s="1503"/>
      <c r="I244" s="654" t="s">
        <v>1148</v>
      </c>
      <c r="J244" s="574"/>
      <c r="K244" s="1503"/>
      <c r="L244" s="217"/>
      <c r="M244" s="344"/>
      <c r="N244" s="337"/>
      <c r="O244" s="1627"/>
      <c r="P244" s="1627"/>
      <c r="AH244" s="1634">
        <v>0</v>
      </c>
    </row>
    <row s="1638" customFormat="1" customHeight="1" ht="0.75" hidden="1">
      <c r="A245" s="1783"/>
      <c r="B245" s="1783"/>
      <c r="C245" s="372" t="s">
        <v>1158</v>
      </c>
      <c r="D245" s="2465"/>
      <c r="E245" s="2207"/>
      <c r="F245" s="2386"/>
      <c r="G245" s="403"/>
      <c r="H245" s="1503"/>
      <c r="I245" s="654"/>
      <c r="J245" s="574"/>
      <c r="K245" s="1503"/>
      <c r="L245" s="217"/>
      <c r="M245" s="344"/>
      <c r="N245" s="337"/>
      <c r="O245" s="1627"/>
      <c r="P245" s="1627"/>
      <c r="AH245" s="1634">
        <v>0</v>
      </c>
    </row>
    <row s="1638" customFormat="1" customHeight="1" ht="18.75" hidden="1">
      <c r="A246" s="1783" t="s">
        <v>236</v>
      </c>
      <c r="B246" s="1783" t="s">
        <v>237</v>
      </c>
      <c r="C246" s="372"/>
      <c r="D246" s="2465"/>
      <c r="E246" s="2207"/>
      <c r="F246" s="2386" t="str">
        <f>INDEX(PT_DIFFERENTIATION_VTAR,MATCH(A246,PT_DIFFERENTIATION_VTAR_ID,0))</f>
        <v>Тариф на транспортировку воды</v>
      </c>
      <c r="G246" s="2430" t="str">
        <f>INDEX(PT_DIFFERENTIATION_NTAR,MATCH(B246,PT_DIFFERENTIATION_NTAR_ID,0))</f>
        <v/>
      </c>
      <c r="H246" s="1865"/>
      <c r="I246" s="1742"/>
      <c r="J246" s="1776"/>
      <c r="K246" s="1781"/>
      <c r="L246" s="1865" t="s">
        <v>311</v>
      </c>
      <c r="M246" s="344"/>
      <c r="N246" s="337"/>
      <c r="O246" s="1627"/>
      <c r="P246" s="1627"/>
      <c r="AH246" s="1634">
        <v>0</v>
      </c>
    </row>
    <row s="1638" customFormat="1" customHeight="1" ht="18.75" hidden="1">
      <c r="A247" s="1783"/>
      <c r="B247" s="1783"/>
      <c r="C247" s="372" t="s">
        <v>1149</v>
      </c>
      <c r="D247" s="2465"/>
      <c r="E247" s="2207"/>
      <c r="F247" s="2386"/>
      <c r="G247" s="2430"/>
      <c r="H247" s="1503"/>
      <c r="I247" s="654" t="s">
        <v>1148</v>
      </c>
      <c r="J247" s="574"/>
      <c r="K247" s="1503"/>
      <c r="L247" s="217"/>
      <c r="M247" s="344"/>
      <c r="N247" s="337"/>
      <c r="O247" s="1627"/>
      <c r="P247" s="1627"/>
      <c r="AH247" s="1634">
        <v>0</v>
      </c>
    </row>
    <row s="1638" customFormat="1" customHeight="1" ht="0.75" hidden="1">
      <c r="A248" s="1783"/>
      <c r="B248" s="1783"/>
      <c r="C248" s="372" t="s">
        <v>1158</v>
      </c>
      <c r="D248" s="2465"/>
      <c r="E248" s="2207"/>
      <c r="F248" s="2386"/>
      <c r="G248" s="403"/>
      <c r="H248" s="1503"/>
      <c r="I248" s="654"/>
      <c r="J248" s="574"/>
      <c r="K248" s="1503"/>
      <c r="L248" s="217"/>
      <c r="M248" s="344"/>
      <c r="N248" s="337"/>
      <c r="O248" s="1627"/>
      <c r="P248" s="1627"/>
      <c r="AH248" s="1634">
        <v>0</v>
      </c>
    </row>
    <row s="1638" customFormat="1" customHeight="1" ht="18.75" hidden="1">
      <c r="A249" s="1783" t="s">
        <v>241</v>
      </c>
      <c r="B249" s="1783" t="s">
        <v>242</v>
      </c>
      <c r="C249" s="372"/>
      <c r="D249" s="2465"/>
      <c r="E249" s="2207"/>
      <c r="F249" s="2386" t="str">
        <f>INDEX(PT_DIFFERENTIATION_VTAR,MATCH(A249,PT_DIFFERENTIATION_VTAR_ID,0))</f>
        <v>Тариф на подвоз воды</v>
      </c>
      <c r="G249" s="2430" t="str">
        <f>INDEX(PT_DIFFERENTIATION_NTAR,MATCH(B249,PT_DIFFERENTIATION_NTAR_ID,0))</f>
        <v/>
      </c>
      <c r="H249" s="1865"/>
      <c r="I249" s="1742"/>
      <c r="J249" s="1776"/>
      <c r="K249" s="1781"/>
      <c r="L249" s="1865" t="s">
        <v>311</v>
      </c>
      <c r="M249" s="344"/>
      <c r="N249" s="337"/>
      <c r="O249" s="1627"/>
      <c r="P249" s="1627"/>
      <c r="AH249" s="1634">
        <v>0</v>
      </c>
    </row>
    <row s="1638" customFormat="1" customHeight="1" ht="18.75" hidden="1">
      <c r="A250" s="1783"/>
      <c r="B250" s="1783"/>
      <c r="C250" s="372" t="s">
        <v>1149</v>
      </c>
      <c r="D250" s="2465"/>
      <c r="E250" s="2207"/>
      <c r="F250" s="2386"/>
      <c r="G250" s="2430"/>
      <c r="H250" s="1503"/>
      <c r="I250" s="654" t="s">
        <v>1148</v>
      </c>
      <c r="J250" s="574"/>
      <c r="K250" s="1503"/>
      <c r="L250" s="217"/>
      <c r="M250" s="344"/>
      <c r="N250" s="337"/>
      <c r="O250" s="1627"/>
      <c r="P250" s="1627"/>
      <c r="AH250" s="1634">
        <v>0</v>
      </c>
    </row>
    <row s="1638" customFormat="1" customHeight="1" ht="0.75" hidden="1">
      <c r="A251" s="1783"/>
      <c r="B251" s="1783"/>
      <c r="C251" s="372" t="s">
        <v>1158</v>
      </c>
      <c r="D251" s="2465"/>
      <c r="E251" s="2207"/>
      <c r="F251" s="2386"/>
      <c r="G251" s="403"/>
      <c r="H251" s="1503"/>
      <c r="I251" s="654"/>
      <c r="J251" s="574"/>
      <c r="K251" s="1503"/>
      <c r="L251" s="217"/>
      <c r="M251" s="344"/>
      <c r="N251" s="337"/>
      <c r="O251" s="1627"/>
      <c r="P251" s="1627"/>
      <c r="AH251" s="1634">
        <v>0</v>
      </c>
    </row>
    <row s="1638" customFormat="1" customHeight="1" ht="18.75" hidden="1">
      <c r="A252" s="1783" t="s">
        <v>246</v>
      </c>
      <c r="B252" s="1783" t="s">
        <v>247</v>
      </c>
      <c r="C252" s="372"/>
      <c r="D252" s="2465"/>
      <c r="E252" s="2207"/>
      <c r="F252" s="2386"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0" t="str">
        <f>INDEX(PT_DIFFERENTIATION_NTAR,MATCH(B252,PT_DIFFERENTIATION_NTAR_ID,0))</f>
        <v/>
      </c>
      <c r="H252" s="1865"/>
      <c r="I252" s="1742"/>
      <c r="J252" s="1776"/>
      <c r="K252" s="1781"/>
      <c r="L252" s="1865" t="s">
        <v>311</v>
      </c>
      <c r="M252" s="344"/>
      <c r="N252" s="337"/>
      <c r="O252" s="1627"/>
      <c r="P252" s="1627"/>
      <c r="AH252" s="1634">
        <v>0</v>
      </c>
    </row>
    <row s="1638" customFormat="1" customHeight="1" ht="18.75" hidden="1">
      <c r="A253" s="1783"/>
      <c r="B253" s="1783"/>
      <c r="C253" s="372" t="s">
        <v>1149</v>
      </c>
      <c r="D253" s="2465"/>
      <c r="E253" s="2207"/>
      <c r="F253" s="2386"/>
      <c r="G253" s="2430"/>
      <c r="H253" s="1503"/>
      <c r="I253" s="654" t="s">
        <v>1148</v>
      </c>
      <c r="J253" s="574"/>
      <c r="K253" s="1503"/>
      <c r="L253" s="217"/>
      <c r="M253" s="344"/>
      <c r="N253" s="337"/>
      <c r="O253" s="1627"/>
      <c r="P253" s="1627"/>
      <c r="AH253" s="1634">
        <v>0</v>
      </c>
    </row>
    <row s="1638" customFormat="1" customHeight="1" ht="0.75" hidden="1">
      <c r="A254" s="1783"/>
      <c r="B254" s="1783"/>
      <c r="C254" s="372" t="s">
        <v>1158</v>
      </c>
      <c r="D254" s="2465"/>
      <c r="E254" s="2207"/>
      <c r="F254" s="2386"/>
      <c r="G254" s="403"/>
      <c r="H254" s="1503"/>
      <c r="I254" s="654"/>
      <c r="J254" s="574"/>
      <c r="K254" s="1503"/>
      <c r="L254" s="217"/>
      <c r="M254" s="344"/>
      <c r="N254" s="337"/>
      <c r="O254" s="1627"/>
      <c r="P254" s="1627"/>
      <c r="AH254" s="1634">
        <v>0</v>
      </c>
    </row>
    <row s="1638" customFormat="1" customHeight="1" ht="18.75" hidden="1">
      <c r="A255" s="1783" t="s">
        <v>251</v>
      </c>
      <c r="B255" s="1783" t="s">
        <v>252</v>
      </c>
      <c r="C255" s="372"/>
      <c r="D255" s="2465"/>
      <c r="E255" s="2207"/>
      <c r="F255" s="2386" t="str">
        <f>INDEX(PT_DIFFERENTIATION_VTAR,MATCH(A255,PT_DIFFERENTIATION_VTAR_ID,0))</f>
        <v>Тариф на горячую воду (горячее водоснабжение)</v>
      </c>
      <c r="G255" s="2430" t="str">
        <f>INDEX(PT_DIFFERENTIATION_NTAR,MATCH(B255,PT_DIFFERENTIATION_NTAR_ID,0))</f>
        <v/>
      </c>
      <c r="H255" s="1865"/>
      <c r="I255" s="1742"/>
      <c r="J255" s="1776"/>
      <c r="K255" s="1781"/>
      <c r="L255" s="1865" t="s">
        <v>311</v>
      </c>
      <c r="M255" s="344"/>
      <c r="N255" s="337"/>
      <c r="O255" s="1627"/>
      <c r="P255" s="1627"/>
      <c r="AH255" s="1634">
        <v>0</v>
      </c>
    </row>
    <row s="1638" customFormat="1" customHeight="1" ht="18.75" hidden="1">
      <c r="A256" s="1783"/>
      <c r="B256" s="1783"/>
      <c r="C256" s="372" t="s">
        <v>1149</v>
      </c>
      <c r="D256" s="2465"/>
      <c r="E256" s="2207"/>
      <c r="F256" s="2386"/>
      <c r="G256" s="2430"/>
      <c r="H256" s="1503"/>
      <c r="I256" s="654" t="s">
        <v>1148</v>
      </c>
      <c r="J256" s="574"/>
      <c r="K256" s="1503"/>
      <c r="L256" s="217"/>
      <c r="M256" s="344"/>
      <c r="N256" s="337"/>
      <c r="O256" s="1627"/>
      <c r="P256" s="1627"/>
      <c r="AH256" s="1634">
        <v>0</v>
      </c>
    </row>
    <row s="1638" customFormat="1" customHeight="1" ht="0.75" hidden="1">
      <c r="A257" s="1783"/>
      <c r="B257" s="1783"/>
      <c r="C257" s="372" t="s">
        <v>1158</v>
      </c>
      <c r="D257" s="2465"/>
      <c r="E257" s="2207"/>
      <c r="F257" s="2386"/>
      <c r="G257" s="403"/>
      <c r="H257" s="1503"/>
      <c r="I257" s="654"/>
      <c r="J257" s="574"/>
      <c r="K257" s="1503"/>
      <c r="L257" s="217"/>
      <c r="M257" s="344"/>
      <c r="N257" s="337"/>
      <c r="O257" s="1627"/>
      <c r="P257" s="1627"/>
      <c r="AH257" s="1634">
        <v>0</v>
      </c>
    </row>
    <row s="1638" customFormat="1" customHeight="1" ht="18.75" hidden="1">
      <c r="A258" s="1783" t="s">
        <v>256</v>
      </c>
      <c r="B258" s="1783" t="s">
        <v>257</v>
      </c>
      <c r="C258" s="372"/>
      <c r="D258" s="2465"/>
      <c r="E258" s="2207"/>
      <c r="F258" s="2386" t="str">
        <f>INDEX(PT_DIFFERENTIATION_VTAR,MATCH(A258,PT_DIFFERENTIATION_VTAR_ID,0))</f>
        <v>Тариф на транспортировку горячей воды</v>
      </c>
      <c r="G258" s="2430" t="str">
        <f>INDEX(PT_DIFFERENTIATION_NTAR,MATCH(B258,PT_DIFFERENTIATION_NTAR_ID,0))</f>
        <v/>
      </c>
      <c r="H258" s="1865"/>
      <c r="I258" s="1742"/>
      <c r="J258" s="1776"/>
      <c r="K258" s="1781"/>
      <c r="L258" s="1865" t="s">
        <v>311</v>
      </c>
      <c r="M258" s="344"/>
      <c r="N258" s="337"/>
      <c r="O258" s="1627"/>
      <c r="P258" s="1627"/>
      <c r="AH258" s="1634">
        <v>0</v>
      </c>
    </row>
    <row s="1638" customFormat="1" customHeight="1" ht="18.75" hidden="1">
      <c r="A259" s="1783"/>
      <c r="B259" s="1783"/>
      <c r="C259" s="372" t="s">
        <v>1149</v>
      </c>
      <c r="D259" s="2465"/>
      <c r="E259" s="2207"/>
      <c r="F259" s="2386"/>
      <c r="G259" s="2430"/>
      <c r="H259" s="1503"/>
      <c r="I259" s="654" t="s">
        <v>1148</v>
      </c>
      <c r="J259" s="574"/>
      <c r="K259" s="1503"/>
      <c r="L259" s="217"/>
      <c r="M259" s="344"/>
      <c r="N259" s="337"/>
      <c r="O259" s="1627"/>
      <c r="P259" s="1627"/>
      <c r="AH259" s="1634">
        <v>0</v>
      </c>
    </row>
    <row s="1638" customFormat="1" customHeight="1" ht="0.75" hidden="1">
      <c r="A260" s="1783"/>
      <c r="B260" s="1783"/>
      <c r="C260" s="372" t="s">
        <v>1158</v>
      </c>
      <c r="D260" s="2465"/>
      <c r="E260" s="2207"/>
      <c r="F260" s="2386"/>
      <c r="G260" s="403"/>
      <c r="H260" s="1503"/>
      <c r="I260" s="654"/>
      <c r="J260" s="574"/>
      <c r="K260" s="1503"/>
      <c r="L260" s="217"/>
      <c r="M260" s="344"/>
      <c r="N260" s="337"/>
      <c r="O260" s="1627"/>
      <c r="P260" s="1627"/>
      <c r="AH260" s="1634">
        <v>0</v>
      </c>
    </row>
    <row s="1638" customFormat="1" customHeight="1" ht="18.75" hidden="1">
      <c r="A261" s="1783" t="s">
        <v>261</v>
      </c>
      <c r="B261" s="1783" t="s">
        <v>262</v>
      </c>
      <c r="C261" s="372"/>
      <c r="D261" s="2465"/>
      <c r="E261" s="2207"/>
      <c r="F261" s="2386"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0" t="str">
        <f>INDEX(PT_DIFFERENTIATION_NTAR,MATCH(B261,PT_DIFFERENTIATION_NTAR_ID,0))</f>
        <v/>
      </c>
      <c r="H261" s="1865"/>
      <c r="I261" s="1742"/>
      <c r="J261" s="1776"/>
      <c r="K261" s="1781"/>
      <c r="L261" s="1865" t="s">
        <v>311</v>
      </c>
      <c r="M261" s="344"/>
      <c r="N261" s="337"/>
      <c r="O261" s="1627"/>
      <c r="P261" s="1627"/>
      <c r="AH261" s="1634">
        <v>0</v>
      </c>
    </row>
    <row s="1638" customFormat="1" customHeight="1" ht="18.75" hidden="1">
      <c r="A262" s="1783"/>
      <c r="B262" s="1783"/>
      <c r="C262" s="372" t="s">
        <v>1149</v>
      </c>
      <c r="D262" s="2465"/>
      <c r="E262" s="2207"/>
      <c r="F262" s="2386"/>
      <c r="G262" s="2430"/>
      <c r="H262" s="1503"/>
      <c r="I262" s="654" t="s">
        <v>1148</v>
      </c>
      <c r="J262" s="574"/>
      <c r="K262" s="1503"/>
      <c r="L262" s="217"/>
      <c r="M262" s="344"/>
      <c r="N262" s="337"/>
      <c r="O262" s="1627"/>
      <c r="P262" s="1627"/>
      <c r="AH262" s="1634">
        <v>0</v>
      </c>
    </row>
    <row s="1638" customFormat="1" customHeight="1" ht="0.75" hidden="1">
      <c r="A263" s="1783"/>
      <c r="B263" s="1783"/>
      <c r="C263" s="372" t="s">
        <v>1158</v>
      </c>
      <c r="D263" s="2465"/>
      <c r="E263" s="2207"/>
      <c r="F263" s="2386"/>
      <c r="G263" s="403"/>
      <c r="H263" s="1503"/>
      <c r="I263" s="654"/>
      <c r="J263" s="574"/>
      <c r="K263" s="1503"/>
      <c r="L263" s="217"/>
      <c r="M263" s="344"/>
      <c r="N263" s="337"/>
      <c r="O263" s="1627"/>
      <c r="P263" s="1627"/>
      <c r="AH263" s="1634">
        <v>0</v>
      </c>
    </row>
    <row s="1638" customFormat="1" customHeight="1" ht="18.75">
      <c r="A264" s="1783" t="s">
        <v>267</v>
      </c>
      <c r="B264" s="1783" t="s">
        <v>268</v>
      </c>
      <c r="C264" s="372"/>
      <c r="D264" s="2465"/>
      <c r="E264" s="2207"/>
      <c r="F264" s="2386" t="str">
        <f>INDEX(PT_DIFFERENTIATION_VTAR,MATCH(A264,PT_DIFFERENTIATION_VTAR_ID,0))</f>
        <v>Тариф на водоотведение</v>
      </c>
      <c r="G264" s="2430" t="str">
        <f>INDEX(PT_DIFFERENTIATION_NTAR,MATCH(B264,PT_DIFFERENTIATION_NTAR_ID,0))</f>
        <v>Тариф на водоотведение</v>
      </c>
      <c r="H264" s="1865"/>
      <c r="I264" s="1742">
        <v>46023</v>
      </c>
      <c r="J264" s="1776">
        <v>47118</v>
      </c>
      <c r="K264" s="1781">
        <v>0</v>
      </c>
      <c r="L264" s="1865" t="s">
        <v>311</v>
      </c>
      <c r="M264" s="344"/>
      <c r="N264" s="337"/>
      <c r="O264" s="1627"/>
      <c r="P264" s="1627"/>
      <c r="AH264" s="1634">
        <v>0</v>
      </c>
    </row>
    <row s="1638" customFormat="1" customHeight="1" ht="18.75">
      <c r="A265" s="1783"/>
      <c r="B265" s="1783"/>
      <c r="C265" s="372" t="s">
        <v>1149</v>
      </c>
      <c r="D265" s="2465"/>
      <c r="E265" s="2207"/>
      <c r="F265" s="2386"/>
      <c r="G265" s="2430"/>
      <c r="H265" s="1503"/>
      <c r="I265" s="654" t="s">
        <v>1148</v>
      </c>
      <c r="J265" s="574"/>
      <c r="K265" s="1503"/>
      <c r="L265" s="217"/>
      <c r="M265" s="344"/>
      <c r="N265" s="337"/>
      <c r="O265" s="1627"/>
      <c r="P265" s="1627"/>
      <c r="AH265" s="1634">
        <v>0</v>
      </c>
    </row>
    <row s="1638" customFormat="1" customHeight="1" ht="0.75">
      <c r="A266" s="1783"/>
      <c r="B266" s="1783"/>
      <c r="C266" s="372" t="s">
        <v>1158</v>
      </c>
      <c r="D266" s="2465"/>
      <c r="E266" s="2207"/>
      <c r="F266" s="2386"/>
      <c r="G266" s="403"/>
      <c r="H266" s="1503"/>
      <c r="I266" s="654"/>
      <c r="J266" s="574"/>
      <c r="K266" s="1503"/>
      <c r="L266" s="217"/>
      <c r="M266" s="344"/>
      <c r="N266" s="337"/>
      <c r="O266" s="1627"/>
      <c r="P266" s="1627"/>
      <c r="AH266" s="1634">
        <v>0</v>
      </c>
    </row>
    <row s="1638" customFormat="1" customHeight="1" ht="18.75" hidden="1">
      <c r="A267" s="1783" t="s">
        <v>275</v>
      </c>
      <c r="B267" s="1783" t="s">
        <v>276</v>
      </c>
      <c r="C267" s="372"/>
      <c r="D267" s="2465"/>
      <c r="E267" s="2207"/>
      <c r="F267" s="2386" t="str">
        <f>INDEX(PT_DIFFERENTIATION_VTAR,MATCH(A267,PT_DIFFERENTIATION_VTAR_ID,0))</f>
        <v>Тариф на транспортировку сточных вод</v>
      </c>
      <c r="G267" s="2430" t="str">
        <f>INDEX(PT_DIFFERENTIATION_NTAR,MATCH(B267,PT_DIFFERENTIATION_NTAR_ID,0))</f>
        <v/>
      </c>
      <c r="H267" s="1865"/>
      <c r="I267" s="1742"/>
      <c r="J267" s="1776"/>
      <c r="K267" s="1781"/>
      <c r="L267" s="1865" t="s">
        <v>311</v>
      </c>
      <c r="M267" s="344"/>
      <c r="N267" s="337"/>
      <c r="O267" s="1627"/>
      <c r="P267" s="1627"/>
      <c r="AH267" s="1634">
        <v>0</v>
      </c>
    </row>
    <row s="1638" customFormat="1" customHeight="1" ht="18.75" hidden="1">
      <c r="A268" s="1783"/>
      <c r="B268" s="1783"/>
      <c r="C268" s="372" t="s">
        <v>1149</v>
      </c>
      <c r="D268" s="2465"/>
      <c r="E268" s="2207"/>
      <c r="F268" s="2386"/>
      <c r="G268" s="2430"/>
      <c r="H268" s="1503"/>
      <c r="I268" s="654" t="s">
        <v>1148</v>
      </c>
      <c r="J268" s="574"/>
      <c r="K268" s="1503"/>
      <c r="L268" s="217"/>
      <c r="M268" s="344"/>
      <c r="N268" s="337"/>
      <c r="O268" s="1627"/>
      <c r="P268" s="1627"/>
      <c r="AH268" s="1634">
        <v>0</v>
      </c>
    </row>
    <row s="1638" customFormat="1" customHeight="1" ht="0.75" hidden="1">
      <c r="A269" s="1783"/>
      <c r="B269" s="1783"/>
      <c r="C269" s="372" t="s">
        <v>1158</v>
      </c>
      <c r="D269" s="2465"/>
      <c r="E269" s="2207"/>
      <c r="F269" s="2386"/>
      <c r="G269" s="403"/>
      <c r="H269" s="1503"/>
      <c r="I269" s="654"/>
      <c r="J269" s="574"/>
      <c r="K269" s="1503"/>
      <c r="L269" s="217"/>
      <c r="M269" s="344"/>
      <c r="N269" s="337"/>
      <c r="O269" s="1627"/>
      <c r="P269" s="1627"/>
      <c r="AH269" s="1634">
        <v>0</v>
      </c>
    </row>
    <row s="1638" customFormat="1" customHeight="1" ht="18.75" hidden="1">
      <c r="A270" s="1783" t="s">
        <v>280</v>
      </c>
      <c r="B270" s="1783" t="s">
        <v>281</v>
      </c>
      <c r="C270" s="372"/>
      <c r="D270" s="2465"/>
      <c r="E270" s="2207"/>
      <c r="F270" s="2386" t="str">
        <f>INDEX(PT_DIFFERENTIATION_VTAR,MATCH(A270,PT_DIFFERENTIATION_VTAR_ID,0))</f>
        <v>Тариф на подключение (технологическое присоединение) к централизованной системе водоотведения</v>
      </c>
      <c r="G270" s="2430" t="str">
        <f>INDEX(PT_DIFFERENTIATION_NTAR,MATCH(B270,PT_DIFFERENTIATION_NTAR_ID,0))</f>
        <v/>
      </c>
      <c r="H270" s="1865"/>
      <c r="I270" s="1742"/>
      <c r="J270" s="1776"/>
      <c r="K270" s="1781"/>
      <c r="L270" s="1865" t="s">
        <v>311</v>
      </c>
      <c r="M270" s="344"/>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344"/>
      <c r="N271" s="337"/>
      <c r="O271" s="1627"/>
      <c r="P271" s="1627"/>
      <c r="AH271" s="1634">
        <v>0</v>
      </c>
    </row>
    <row s="1638" customFormat="1" customHeight="1" ht="1.05">
      <c r="A272" s="1783"/>
      <c r="B272" s="1783"/>
      <c r="C272" s="372" t="s">
        <v>1158</v>
      </c>
      <c r="D272" s="2465"/>
      <c r="E272" s="2207"/>
      <c r="F272" s="2386"/>
      <c r="G272" s="403"/>
      <c r="H272" s="1503"/>
      <c r="I272" s="654"/>
      <c r="J272" s="574"/>
      <c r="K272" s="1503"/>
      <c r="L272" s="217"/>
      <c r="M272" s="344"/>
      <c r="N272" s="337"/>
      <c r="O272" s="1627"/>
      <c r="P272" s="1627"/>
      <c r="AH272" s="1634">
        <v>1</v>
      </c>
    </row>
    <row customHeight="1" ht="27.299999999999997">
      <c r="A273" s="1783"/>
      <c r="B273" s="1783"/>
      <c r="D273" s="379"/>
      <c r="E273" s="150" t="s">
        <v>92</v>
      </c>
      <c r="F273"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3"/>
      <c r="H273" s="2463"/>
      <c r="I273" s="2463"/>
      <c r="J273" s="2463"/>
      <c r="K273" s="2463"/>
      <c r="L273" s="2463"/>
      <c r="M273" s="300"/>
      <c r="N273" s="337"/>
      <c r="AH273" s="377">
        <v>26</v>
      </c>
    </row>
    <row s="1638" customFormat="1" customHeight="1" ht="60.75" hidden="1">
      <c r="A274" s="1783" t="s">
        <v>158</v>
      </c>
      <c r="B274" s="1783" t="s">
        <v>159</v>
      </c>
      <c r="C274" s="372"/>
      <c r="D274" s="2465"/>
      <c r="E274" s="2207"/>
      <c r="F274" s="2386"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0" t="str">
        <f>INDEX(PT_DIFFERENTIATION_NTAR,MATCH(B274,PT_DIFFERENTIATION_NTAR_ID,0))</f>
        <v/>
      </c>
      <c r="H274" s="1865"/>
      <c r="I274" s="1742"/>
      <c r="J274" s="1776"/>
      <c r="K274" s="1781"/>
      <c r="L274" s="1865" t="s">
        <v>311</v>
      </c>
      <c r="M27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7"/>
      <c r="O274" s="1627"/>
      <c r="P274" s="1627"/>
      <c r="AH274" s="1634">
        <v>0</v>
      </c>
    </row>
    <row s="1638" customFormat="1" customHeight="1" ht="18.75" hidden="1">
      <c r="A275" s="1783"/>
      <c r="B275" s="1783"/>
      <c r="C275" s="372" t="s">
        <v>1149</v>
      </c>
      <c r="D275" s="2465"/>
      <c r="E275" s="2207"/>
      <c r="F275" s="2386"/>
      <c r="G275" s="2430"/>
      <c r="H275" s="1503"/>
      <c r="I275" s="654" t="s">
        <v>1148</v>
      </c>
      <c r="J275" s="574"/>
      <c r="K275" s="1503"/>
      <c r="L275" s="217"/>
      <c r="M275" s="2173"/>
      <c r="N275" s="337"/>
      <c r="O275" s="1627"/>
      <c r="P275" s="1627"/>
      <c r="AH275" s="1634">
        <v>0</v>
      </c>
    </row>
    <row s="1638" customFormat="1" customHeight="1" ht="0.75" hidden="1">
      <c r="A276" s="1783"/>
      <c r="B276" s="1783"/>
      <c r="C276" s="372" t="s">
        <v>1158</v>
      </c>
      <c r="D276" s="2465"/>
      <c r="E276" s="2207"/>
      <c r="F276" s="2386"/>
      <c r="G276" s="403"/>
      <c r="H276" s="1503"/>
      <c r="I276" s="654"/>
      <c r="J276" s="574"/>
      <c r="K276" s="1503"/>
      <c r="L276" s="217"/>
      <c r="M276" s="2173"/>
      <c r="N276" s="337"/>
      <c r="O276" s="1627"/>
      <c r="P276" s="1627"/>
      <c r="AH276" s="1634">
        <v>0</v>
      </c>
    </row>
    <row s="1638" customFormat="1" customHeight="1" ht="45" hidden="1">
      <c r="A277" s="1783" t="s">
        <v>163</v>
      </c>
      <c r="B277" s="1783" t="s">
        <v>164</v>
      </c>
      <c r="C277" s="372"/>
      <c r="D277" s="2465"/>
      <c r="E277" s="2207"/>
      <c r="F277" s="2386" t="str">
        <f>INDEX(PT_DIFFERENTIATION_VTAR,MATCH(A277,PT_DIFFERENTIATION_VTAR_ID,0))</f>
        <v/>
      </c>
      <c r="G277" s="2430" t="str">
        <f>INDEX(PT_DIFFERENTIATION_NTAR,MATCH(B277,PT_DIFFERENTIATION_NTAR_ID,0))</f>
        <v/>
      </c>
      <c r="H277" s="1865"/>
      <c r="I277" s="1742"/>
      <c r="J277" s="1776"/>
      <c r="K277" s="1781"/>
      <c r="L277" s="1865" t="s">
        <v>311</v>
      </c>
      <c r="M277" s="2174"/>
      <c r="N277" s="337"/>
      <c r="O277" s="1627"/>
      <c r="P277" s="1627"/>
      <c r="AH277" s="1634">
        <v>0</v>
      </c>
    </row>
    <row s="1638" customFormat="1" customHeight="1" ht="18.75" hidden="1">
      <c r="A278" s="1783"/>
      <c r="B278" s="1783"/>
      <c r="C278" s="372" t="s">
        <v>1149</v>
      </c>
      <c r="D278" s="2465"/>
      <c r="E278" s="2207"/>
      <c r="F278" s="2386"/>
      <c r="G278" s="2430"/>
      <c r="H278" s="1503"/>
      <c r="I278" s="654" t="s">
        <v>1148</v>
      </c>
      <c r="J278" s="574"/>
      <c r="K278" s="1503"/>
      <c r="L278" s="217"/>
      <c r="M278" s="1864"/>
      <c r="N278" s="337"/>
      <c r="O278" s="1627"/>
      <c r="P278" s="1627"/>
      <c r="AH278" s="1634">
        <v>0</v>
      </c>
    </row>
    <row s="1638" customFormat="1" customHeight="1" ht="0.75" hidden="1">
      <c r="A279" s="1783"/>
      <c r="B279" s="1783"/>
      <c r="C279" s="372" t="s">
        <v>1158</v>
      </c>
      <c r="D279" s="2465"/>
      <c r="E279" s="2207"/>
      <c r="F279" s="2386"/>
      <c r="G279" s="403"/>
      <c r="H279" s="1503"/>
      <c r="I279" s="654"/>
      <c r="J279" s="574"/>
      <c r="K279" s="1503"/>
      <c r="L279" s="217"/>
      <c r="M279" s="344"/>
      <c r="N279" s="337"/>
      <c r="O279" s="1627"/>
      <c r="P279" s="1627"/>
      <c r="AH279" s="1634">
        <v>0</v>
      </c>
    </row>
    <row s="1638" customFormat="1" customHeight="1" ht="45" hidden="1">
      <c r="A280" s="1783" t="s">
        <v>170</v>
      </c>
      <c r="B280" s="1783" t="s">
        <v>171</v>
      </c>
      <c r="C280" s="372"/>
      <c r="D280" s="2465"/>
      <c r="E280" s="2207"/>
      <c r="F280" s="2386"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0" t="str">
        <f>INDEX(PT_DIFFERENTIATION_NTAR,MATCH(B280,PT_DIFFERENTIATION_NTAR_ID,0))</f>
        <v/>
      </c>
      <c r="H280" s="1865"/>
      <c r="I280" s="1742"/>
      <c r="J280" s="1776"/>
      <c r="K280" s="1781"/>
      <c r="L280" s="1865" t="s">
        <v>311</v>
      </c>
      <c r="M280" s="344"/>
      <c r="N280" s="337"/>
      <c r="O280" s="1627"/>
      <c r="P280" s="1627"/>
      <c r="AH280" s="1634">
        <v>0</v>
      </c>
    </row>
    <row s="1638" customFormat="1" customHeight="1" ht="18.75" hidden="1">
      <c r="A281" s="1783"/>
      <c r="B281" s="1783"/>
      <c r="C281" s="372" t="s">
        <v>1149</v>
      </c>
      <c r="D281" s="2465"/>
      <c r="E281" s="2207"/>
      <c r="F281" s="2386"/>
      <c r="G281" s="2430"/>
      <c r="H281" s="1503"/>
      <c r="I281" s="654" t="s">
        <v>1148</v>
      </c>
      <c r="J281" s="574"/>
      <c r="K281" s="1503"/>
      <c r="L281" s="217"/>
      <c r="M281" s="344"/>
      <c r="N281" s="337"/>
      <c r="O281" s="1627"/>
      <c r="P281" s="1627"/>
      <c r="AH281" s="1634">
        <v>0</v>
      </c>
    </row>
    <row s="1638" customFormat="1" customHeight="1" ht="0.75" hidden="1">
      <c r="A282" s="1783"/>
      <c r="B282" s="1783"/>
      <c r="C282" s="372" t="s">
        <v>1158</v>
      </c>
      <c r="D282" s="2465"/>
      <c r="E282" s="2207"/>
      <c r="F282" s="2386"/>
      <c r="G282" s="403"/>
      <c r="H282" s="1503"/>
      <c r="I282" s="654"/>
      <c r="J282" s="574"/>
      <c r="K282" s="1503"/>
      <c r="L282" s="217"/>
      <c r="M282" s="344"/>
      <c r="N282" s="337"/>
      <c r="O282" s="1627"/>
      <c r="P282" s="1627"/>
      <c r="AH282" s="1634">
        <v>0</v>
      </c>
    </row>
    <row s="1638" customFormat="1" customHeight="1" ht="45" hidden="1">
      <c r="A283" s="1783" t="s">
        <v>176</v>
      </c>
      <c r="B283" s="1783" t="s">
        <v>177</v>
      </c>
      <c r="C283" s="372"/>
      <c r="D283" s="2465"/>
      <c r="E283" s="2207"/>
      <c r="F283" s="2386"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30" t="str">
        <f>INDEX(PT_DIFFERENTIATION_NTAR,MATCH(B283,PT_DIFFERENTIATION_NTAR_ID,0))</f>
        <v/>
      </c>
      <c r="H283" s="1865"/>
      <c r="I283" s="1742"/>
      <c r="J283" s="1776"/>
      <c r="K283" s="1781"/>
      <c r="L283" s="1865" t="s">
        <v>311</v>
      </c>
      <c r="M283" s="344"/>
      <c r="N283" s="337"/>
      <c r="O283" s="1627"/>
      <c r="P283" s="1627"/>
      <c r="AH283" s="1634">
        <v>0</v>
      </c>
    </row>
    <row s="1638" customFormat="1" customHeight="1" ht="18.75" hidden="1">
      <c r="A284" s="1783"/>
      <c r="B284" s="1783"/>
      <c r="C284" s="372" t="s">
        <v>1149</v>
      </c>
      <c r="D284" s="2465"/>
      <c r="E284" s="2207"/>
      <c r="F284" s="2386"/>
      <c r="G284" s="2430"/>
      <c r="H284" s="1503"/>
      <c r="I284" s="654" t="s">
        <v>1148</v>
      </c>
      <c r="J284" s="574"/>
      <c r="K284" s="1503"/>
      <c r="L284" s="217"/>
      <c r="M284" s="344"/>
      <c r="N284" s="337"/>
      <c r="O284" s="1627"/>
      <c r="P284" s="1627"/>
      <c r="AH284" s="1634">
        <v>0</v>
      </c>
    </row>
    <row s="1638" customFormat="1" customHeight="1" ht="0.75" hidden="1">
      <c r="A285" s="1783"/>
      <c r="B285" s="1783"/>
      <c r="C285" s="372" t="s">
        <v>1158</v>
      </c>
      <c r="D285" s="2465"/>
      <c r="E285" s="2207"/>
      <c r="F285" s="2386"/>
      <c r="G285" s="403"/>
      <c r="H285" s="1503"/>
      <c r="I285" s="654"/>
      <c r="J285" s="574"/>
      <c r="K285" s="1503"/>
      <c r="L285" s="217"/>
      <c r="M285" s="344"/>
      <c r="N285" s="337"/>
      <c r="O285" s="1627"/>
      <c r="P285" s="1627"/>
      <c r="AH285" s="1634">
        <v>0</v>
      </c>
    </row>
    <row s="1638" customFormat="1" customHeight="1" ht="18.75" hidden="1">
      <c r="A286" s="1783" t="s">
        <v>182</v>
      </c>
      <c r="B286" s="1783" t="s">
        <v>183</v>
      </c>
      <c r="C286" s="372"/>
      <c r="D286" s="2465"/>
      <c r="E286" s="2207"/>
      <c r="F286" s="2386" t="str">
        <f>INDEX(PT_DIFFERENTIATION_VTAR,MATCH(A286,PT_DIFFERENTIATION_VTAR_ID,0))</f>
        <v>Тарифы на услуги по передаче тепловой энергии</v>
      </c>
      <c r="G286" s="2430" t="str">
        <f>INDEX(PT_DIFFERENTIATION_NTAR,MATCH(B286,PT_DIFFERENTIATION_NTAR_ID,0))</f>
        <v/>
      </c>
      <c r="H286" s="1865"/>
      <c r="I286" s="1742"/>
      <c r="J286" s="1776"/>
      <c r="K286" s="1781"/>
      <c r="L286" s="1865" t="s">
        <v>311</v>
      </c>
      <c r="M286" s="344"/>
      <c r="N286" s="337"/>
      <c r="O286" s="1627"/>
      <c r="P286" s="1627"/>
      <c r="AH286" s="1634">
        <v>0</v>
      </c>
    </row>
    <row s="1638" customFormat="1" customHeight="1" ht="18.75" hidden="1">
      <c r="A287" s="1783"/>
      <c r="B287" s="1783"/>
      <c r="C287" s="372" t="s">
        <v>1149</v>
      </c>
      <c r="D287" s="2465"/>
      <c r="E287" s="2207"/>
      <c r="F287" s="2386"/>
      <c r="G287" s="2430"/>
      <c r="H287" s="1503"/>
      <c r="I287" s="654" t="s">
        <v>1148</v>
      </c>
      <c r="J287" s="574"/>
      <c r="K287" s="1503"/>
      <c r="L287" s="217"/>
      <c r="M287" s="344"/>
      <c r="N287" s="337"/>
      <c r="O287" s="1627"/>
      <c r="P287" s="1627"/>
      <c r="AH287" s="1634">
        <v>0</v>
      </c>
    </row>
    <row s="1638" customFormat="1" customHeight="1" ht="0.75" hidden="1">
      <c r="A288" s="1783"/>
      <c r="B288" s="1783"/>
      <c r="C288" s="372" t="s">
        <v>1158</v>
      </c>
      <c r="D288" s="2465"/>
      <c r="E288" s="2207"/>
      <c r="F288" s="2386"/>
      <c r="G288" s="403"/>
      <c r="H288" s="1503"/>
      <c r="I288" s="654"/>
      <c r="J288" s="574"/>
      <c r="K288" s="1503"/>
      <c r="L288" s="217"/>
      <c r="M288" s="344"/>
      <c r="N288" s="337"/>
      <c r="O288" s="1627"/>
      <c r="P288" s="1627"/>
      <c r="AH288" s="1634">
        <v>0</v>
      </c>
    </row>
    <row s="1638" customFormat="1" customHeight="1" ht="18.75" hidden="1">
      <c r="A289" s="1783" t="s">
        <v>188</v>
      </c>
      <c r="B289" s="1783" t="s">
        <v>189</v>
      </c>
      <c r="C289" s="372"/>
      <c r="D289" s="2465"/>
      <c r="E289" s="2207"/>
      <c r="F289" s="2386" t="str">
        <f>INDEX(PT_DIFFERENTIATION_VTAR,MATCH(A289,PT_DIFFERENTIATION_VTAR_ID,0))</f>
        <v>Тарифы на услуги по передаче теплоносителя</v>
      </c>
      <c r="G289" s="2430" t="str">
        <f>INDEX(PT_DIFFERENTIATION_NTAR,MATCH(B289,PT_DIFFERENTIATION_NTAR_ID,0))</f>
        <v/>
      </c>
      <c r="H289" s="1865"/>
      <c r="I289" s="1742"/>
      <c r="J289" s="1776"/>
      <c r="K289" s="1781"/>
      <c r="L289" s="1865" t="s">
        <v>311</v>
      </c>
      <c r="M289" s="344"/>
      <c r="N289" s="337"/>
      <c r="O289" s="1627"/>
      <c r="P289" s="1627"/>
      <c r="AH289" s="1634">
        <v>0</v>
      </c>
    </row>
    <row s="1638" customFormat="1" customHeight="1" ht="18.75" hidden="1">
      <c r="A290" s="1783"/>
      <c r="B290" s="1783"/>
      <c r="C290" s="372" t="s">
        <v>1149</v>
      </c>
      <c r="D290" s="2465"/>
      <c r="E290" s="2207"/>
      <c r="F290" s="2386"/>
      <c r="G290" s="2430"/>
      <c r="H290" s="1503"/>
      <c r="I290" s="654" t="s">
        <v>1148</v>
      </c>
      <c r="J290" s="574"/>
      <c r="K290" s="1503"/>
      <c r="L290" s="217"/>
      <c r="M290" s="344"/>
      <c r="N290" s="337"/>
      <c r="O290" s="1627"/>
      <c r="P290" s="1627"/>
      <c r="AH290" s="1634">
        <v>0</v>
      </c>
    </row>
    <row s="1638" customFormat="1" customHeight="1" ht="0.75" hidden="1">
      <c r="A291" s="1783"/>
      <c r="B291" s="1783"/>
      <c r="C291" s="372" t="s">
        <v>1158</v>
      </c>
      <c r="D291" s="2465"/>
      <c r="E291" s="2207"/>
      <c r="F291" s="2386"/>
      <c r="G291" s="403"/>
      <c r="H291" s="1503"/>
      <c r="I291" s="654"/>
      <c r="J291" s="574"/>
      <c r="K291" s="1503"/>
      <c r="L291" s="217"/>
      <c r="M291" s="344"/>
      <c r="N291" s="337"/>
      <c r="O291" s="1627"/>
      <c r="P291" s="1627"/>
      <c r="AH291" s="1634">
        <v>0</v>
      </c>
    </row>
    <row s="1638" customFormat="1" customHeight="1" ht="18.75" hidden="1">
      <c r="A292" s="1783" t="s">
        <v>194</v>
      </c>
      <c r="B292" s="1783" t="s">
        <v>195</v>
      </c>
      <c r="C292" s="372"/>
      <c r="D292" s="2465"/>
      <c r="E292" s="2207"/>
      <c r="F292" s="2386"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30" t="str">
        <f>INDEX(PT_DIFFERENTIATION_NTAR,MATCH(B292,PT_DIFFERENTIATION_NTAR_ID,0))</f>
        <v/>
      </c>
      <c r="H292" s="1865"/>
      <c r="I292" s="1742"/>
      <c r="J292" s="1776"/>
      <c r="K292" s="1781"/>
      <c r="L292" s="1865" t="s">
        <v>311</v>
      </c>
      <c r="M292" s="344"/>
      <c r="N292" s="337"/>
      <c r="O292" s="1627"/>
      <c r="P292" s="1627"/>
      <c r="AH292" s="1634">
        <v>0</v>
      </c>
    </row>
    <row s="1638" customFormat="1" customHeight="1" ht="18.75" hidden="1">
      <c r="A293" s="1783"/>
      <c r="B293" s="1783"/>
      <c r="C293" s="372" t="s">
        <v>1149</v>
      </c>
      <c r="D293" s="2465"/>
      <c r="E293" s="2207"/>
      <c r="F293" s="2386"/>
      <c r="G293" s="2430"/>
      <c r="H293" s="1503"/>
      <c r="I293" s="654" t="s">
        <v>1148</v>
      </c>
      <c r="J293" s="574"/>
      <c r="K293" s="1503"/>
      <c r="L293" s="217"/>
      <c r="M293" s="344"/>
      <c r="N293" s="337"/>
      <c r="O293" s="1627"/>
      <c r="P293" s="1627"/>
      <c r="AH293" s="1634">
        <v>0</v>
      </c>
    </row>
    <row s="1638" customFormat="1" customHeight="1" ht="0.75" hidden="1">
      <c r="A294" s="1783"/>
      <c r="B294" s="1783"/>
      <c r="C294" s="372" t="s">
        <v>1158</v>
      </c>
      <c r="D294" s="2465"/>
      <c r="E294" s="2207"/>
      <c r="F294" s="2386"/>
      <c r="G294" s="403"/>
      <c r="H294" s="1503"/>
      <c r="I294" s="654"/>
      <c r="J294" s="574"/>
      <c r="K294" s="1503"/>
      <c r="L294" s="217"/>
      <c r="M294" s="344"/>
      <c r="N294" s="337"/>
      <c r="O294" s="1627"/>
      <c r="P294" s="1627"/>
      <c r="AH294" s="1634">
        <v>0</v>
      </c>
    </row>
    <row s="1638" customFormat="1" customHeight="1" ht="18.75" hidden="1">
      <c r="A295" s="1783" t="s">
        <v>200</v>
      </c>
      <c r="B295" s="1783" t="s">
        <v>201</v>
      </c>
      <c r="C295" s="372"/>
      <c r="D295" s="2465"/>
      <c r="E295" s="2207"/>
      <c r="F295" s="2386" t="str">
        <f>INDEX(PT_DIFFERENTIATION_VTAR,MATCH(A295,PT_DIFFERENTIATION_VTAR_ID,0))</f>
        <v>Плата за подключение (технологическое присоединение) к системе теплоснабжения</v>
      </c>
      <c r="G295" s="2430" t="str">
        <f>INDEX(PT_DIFFERENTIATION_NTAR,MATCH(B295,PT_DIFFERENTIATION_NTAR_ID,0))</f>
        <v/>
      </c>
      <c r="H295" s="1865"/>
      <c r="I295" s="1742"/>
      <c r="J295" s="1776"/>
      <c r="K295" s="1781"/>
      <c r="L295" s="1865" t="s">
        <v>311</v>
      </c>
      <c r="M295" s="344"/>
      <c r="N295" s="337"/>
      <c r="O295" s="1627"/>
      <c r="P295" s="1627"/>
      <c r="AH295" s="1634">
        <v>0</v>
      </c>
    </row>
    <row s="1638" customFormat="1" customHeight="1" ht="18.75" hidden="1">
      <c r="A296" s="1783"/>
      <c r="B296" s="1783"/>
      <c r="C296" s="372" t="s">
        <v>1149</v>
      </c>
      <c r="D296" s="2465"/>
      <c r="E296" s="2207"/>
      <c r="F296" s="2386"/>
      <c r="G296" s="2430"/>
      <c r="H296" s="1503"/>
      <c r="I296" s="654" t="s">
        <v>1148</v>
      </c>
      <c r="J296" s="574"/>
      <c r="K296" s="1503"/>
      <c r="L296" s="217"/>
      <c r="M296" s="344"/>
      <c r="N296" s="337"/>
      <c r="O296" s="1627"/>
      <c r="P296" s="1627"/>
      <c r="AH296" s="1634">
        <v>0</v>
      </c>
    </row>
    <row s="1638" customFormat="1" customHeight="1" ht="0.75" hidden="1">
      <c r="A297" s="1783"/>
      <c r="B297" s="1783"/>
      <c r="C297" s="372" t="s">
        <v>1158</v>
      </c>
      <c r="D297" s="2465"/>
      <c r="E297" s="2207"/>
      <c r="F297" s="2386"/>
      <c r="G297" s="403"/>
      <c r="H297" s="1503"/>
      <c r="I297" s="654"/>
      <c r="J297" s="574"/>
      <c r="K297" s="1503"/>
      <c r="L297" s="217"/>
      <c r="M297" s="344"/>
      <c r="N297" s="337"/>
      <c r="O297" s="1627"/>
      <c r="P297" s="1627"/>
      <c r="AH297" s="1634">
        <v>0</v>
      </c>
    </row>
    <row s="1638" customFormat="1" customHeight="1" ht="18.75" hidden="1">
      <c r="A298" s="1783" t="s">
        <v>206</v>
      </c>
      <c r="B298" s="1783" t="s">
        <v>207</v>
      </c>
      <c r="C298" s="372"/>
      <c r="D298" s="2465"/>
      <c r="E298" s="2207"/>
      <c r="F298" s="2386" t="str">
        <f>INDEX(PT_DIFFERENTIATION_VTAR,MATCH(A298,PT_DIFFERENTIATION_VTAR_ID,0))</f>
        <v>Плата за подключение (технологическое присоединение) к системе теплоснабжения (индивидуальная)</v>
      </c>
      <c r="G298" s="2430" t="str">
        <f>INDEX(PT_DIFFERENTIATION_NTAR,MATCH(B298,PT_DIFFERENTIATION_NTAR_ID,0))</f>
        <v/>
      </c>
      <c r="H298" s="1992"/>
      <c r="I298" s="1742"/>
      <c r="J298" s="1776"/>
      <c r="K298" s="1781"/>
      <c r="L298" s="1992" t="s">
        <v>311</v>
      </c>
      <c r="M298" s="344"/>
      <c r="N298" s="337"/>
      <c r="O298" s="1627"/>
      <c r="P298" s="1627"/>
      <c r="AH298" s="1634">
        <v>0</v>
      </c>
    </row>
    <row s="1638" customFormat="1" customHeight="1" ht="18.75" hidden="1">
      <c r="A299" s="1783"/>
      <c r="B299" s="1783"/>
      <c r="C299" s="372" t="s">
        <v>1149</v>
      </c>
      <c r="D299" s="2465"/>
      <c r="E299" s="2207"/>
      <c r="F299" s="2386"/>
      <c r="G299" s="2430"/>
      <c r="H299" s="1503"/>
      <c r="I299" s="654" t="s">
        <v>1148</v>
      </c>
      <c r="J299" s="574"/>
      <c r="K299" s="1503"/>
      <c r="L299" s="217"/>
      <c r="M299" s="344"/>
      <c r="N299" s="337"/>
      <c r="O299" s="1627"/>
      <c r="P299" s="1627"/>
      <c r="AH299" s="1634">
        <v>0</v>
      </c>
    </row>
    <row s="1638" customFormat="1" customHeight="1" ht="0.75" hidden="1">
      <c r="A300" s="1783"/>
      <c r="B300" s="1783"/>
      <c r="C300" s="372" t="s">
        <v>1158</v>
      </c>
      <c r="D300" s="2465"/>
      <c r="E300" s="2207"/>
      <c r="F300" s="2386"/>
      <c r="G300" s="403"/>
      <c r="H300" s="1503"/>
      <c r="I300" s="654"/>
      <c r="J300" s="574"/>
      <c r="K300" s="1503"/>
      <c r="L300" s="217"/>
      <c r="M300" s="344"/>
      <c r="N300" s="337"/>
      <c r="O300" s="1627"/>
      <c r="P300" s="1627"/>
      <c r="AH300" s="1634">
        <v>0</v>
      </c>
    </row>
    <row s="1638" customFormat="1" customHeight="1" ht="18.75" hidden="1">
      <c r="A301" s="1783" t="s">
        <v>226</v>
      </c>
      <c r="B301" s="1783" t="s">
        <v>227</v>
      </c>
      <c r="C301" s="372"/>
      <c r="D301" s="2465"/>
      <c r="E301" s="2207"/>
      <c r="F301" s="2386" t="str">
        <f>INDEX(PT_DIFFERENTIATION_VTAR,MATCH(A301,PT_DIFFERENTIATION_VTAR_ID,0))</f>
        <v>Тариф на питьевую воду (питьевое водоснабжение)</v>
      </c>
      <c r="G301" s="2430" t="str">
        <f>INDEX(PT_DIFFERENTIATION_NTAR,MATCH(B301,PT_DIFFERENTIATION_NTAR_ID,0))</f>
        <v/>
      </c>
      <c r="H301" s="1865"/>
      <c r="I301" s="1742"/>
      <c r="J301" s="1776"/>
      <c r="K301" s="1781"/>
      <c r="L301" s="1865" t="s">
        <v>311</v>
      </c>
      <c r="M301" s="344"/>
      <c r="N301" s="337"/>
      <c r="O301" s="1627"/>
      <c r="P301" s="1627"/>
      <c r="AH301" s="1634">
        <v>0</v>
      </c>
    </row>
    <row s="1638" customFormat="1" customHeight="1" ht="18.75" hidden="1">
      <c r="A302" s="1783"/>
      <c r="B302" s="1783"/>
      <c r="C302" s="372" t="s">
        <v>1149</v>
      </c>
      <c r="D302" s="2465"/>
      <c r="E302" s="2207"/>
      <c r="F302" s="2386"/>
      <c r="G302" s="2430"/>
      <c r="H302" s="1503"/>
      <c r="I302" s="654" t="s">
        <v>1148</v>
      </c>
      <c r="J302" s="574"/>
      <c r="K302" s="1503"/>
      <c r="L302" s="217"/>
      <c r="M302" s="344"/>
      <c r="N302" s="337"/>
      <c r="O302" s="1627"/>
      <c r="P302" s="1627"/>
      <c r="AH302" s="1634">
        <v>0</v>
      </c>
    </row>
    <row s="1638" customFormat="1" customHeight="1" ht="0.75" hidden="1">
      <c r="A303" s="1783"/>
      <c r="B303" s="1783"/>
      <c r="C303" s="372" t="s">
        <v>1158</v>
      </c>
      <c r="D303" s="2465"/>
      <c r="E303" s="2207"/>
      <c r="F303" s="2386"/>
      <c r="G303" s="403"/>
      <c r="H303" s="1503"/>
      <c r="I303" s="654"/>
      <c r="J303" s="574"/>
      <c r="K303" s="1503"/>
      <c r="L303" s="217"/>
      <c r="M303" s="344"/>
      <c r="N303" s="337"/>
      <c r="O303" s="1627"/>
      <c r="P303" s="1627"/>
      <c r="AH303" s="1634">
        <v>0</v>
      </c>
    </row>
    <row s="1638" customFormat="1" customHeight="1" ht="18.75" hidden="1">
      <c r="A304" s="1783" t="s">
        <v>231</v>
      </c>
      <c r="B304" s="1783" t="s">
        <v>232</v>
      </c>
      <c r="C304" s="372"/>
      <c r="D304" s="2465"/>
      <c r="E304" s="2207"/>
      <c r="F304" s="2386" t="str">
        <f>INDEX(PT_DIFFERENTIATION_VTAR,MATCH(A304,PT_DIFFERENTIATION_VTAR_ID,0))</f>
        <v>Тариф на техническую воду</v>
      </c>
      <c r="G304" s="2430" t="str">
        <f>INDEX(PT_DIFFERENTIATION_NTAR,MATCH(B304,PT_DIFFERENTIATION_NTAR_ID,0))</f>
        <v/>
      </c>
      <c r="H304" s="1865"/>
      <c r="I304" s="1742"/>
      <c r="J304" s="1776"/>
      <c r="K304" s="1781"/>
      <c r="L304" s="1865" t="s">
        <v>311</v>
      </c>
      <c r="M304" s="344"/>
      <c r="N304" s="337"/>
      <c r="O304" s="1627"/>
      <c r="P304" s="1627"/>
      <c r="AH304" s="1634">
        <v>0</v>
      </c>
    </row>
    <row s="1638" customFormat="1" customHeight="1" ht="18.75" hidden="1">
      <c r="A305" s="1783"/>
      <c r="B305" s="1783"/>
      <c r="C305" s="372" t="s">
        <v>1149</v>
      </c>
      <c r="D305" s="2465"/>
      <c r="E305" s="2207"/>
      <c r="F305" s="2386"/>
      <c r="G305" s="2430"/>
      <c r="H305" s="1503"/>
      <c r="I305" s="654" t="s">
        <v>1148</v>
      </c>
      <c r="J305" s="574"/>
      <c r="K305" s="1503"/>
      <c r="L305" s="217"/>
      <c r="M305" s="344"/>
      <c r="N305" s="337"/>
      <c r="O305" s="1627"/>
      <c r="P305" s="1627"/>
      <c r="AH305" s="1634">
        <v>0</v>
      </c>
    </row>
    <row s="1638" customFormat="1" customHeight="1" ht="0.75" hidden="1">
      <c r="A306" s="1783"/>
      <c r="B306" s="1783"/>
      <c r="C306" s="372" t="s">
        <v>1158</v>
      </c>
      <c r="D306" s="2465"/>
      <c r="E306" s="2207"/>
      <c r="F306" s="2386"/>
      <c r="G306" s="403"/>
      <c r="H306" s="1503"/>
      <c r="I306" s="654"/>
      <c r="J306" s="574"/>
      <c r="K306" s="1503"/>
      <c r="L306" s="217"/>
      <c r="M306" s="344"/>
      <c r="N306" s="337"/>
      <c r="O306" s="1627"/>
      <c r="P306" s="1627"/>
      <c r="AH306" s="1634">
        <v>0</v>
      </c>
    </row>
    <row s="1638" customFormat="1" customHeight="1" ht="18.75" hidden="1">
      <c r="A307" s="1783" t="s">
        <v>236</v>
      </c>
      <c r="B307" s="1783" t="s">
        <v>237</v>
      </c>
      <c r="C307" s="372"/>
      <c r="D307" s="2465"/>
      <c r="E307" s="2207"/>
      <c r="F307" s="2386" t="str">
        <f>INDEX(PT_DIFFERENTIATION_VTAR,MATCH(A307,PT_DIFFERENTIATION_VTAR_ID,0))</f>
        <v>Тариф на транспортировку воды</v>
      </c>
      <c r="G307" s="2430" t="str">
        <f>INDEX(PT_DIFFERENTIATION_NTAR,MATCH(B307,PT_DIFFERENTIATION_NTAR_ID,0))</f>
        <v/>
      </c>
      <c r="H307" s="1865"/>
      <c r="I307" s="1742"/>
      <c r="J307" s="1776"/>
      <c r="K307" s="1781"/>
      <c r="L307" s="1865" t="s">
        <v>311</v>
      </c>
      <c r="M307" s="344"/>
      <c r="N307" s="337"/>
      <c r="O307" s="1627"/>
      <c r="P307" s="1627"/>
      <c r="AH307" s="1634">
        <v>0</v>
      </c>
    </row>
    <row s="1638" customFormat="1" customHeight="1" ht="18.75" hidden="1">
      <c r="A308" s="1783"/>
      <c r="B308" s="1783"/>
      <c r="C308" s="372" t="s">
        <v>1149</v>
      </c>
      <c r="D308" s="2465"/>
      <c r="E308" s="2207"/>
      <c r="F308" s="2386"/>
      <c r="G308" s="2430"/>
      <c r="H308" s="1503"/>
      <c r="I308" s="654" t="s">
        <v>1148</v>
      </c>
      <c r="J308" s="574"/>
      <c r="K308" s="1503"/>
      <c r="L308" s="217"/>
      <c r="M308" s="344"/>
      <c r="N308" s="337"/>
      <c r="O308" s="1627"/>
      <c r="P308" s="1627"/>
      <c r="AH308" s="1634">
        <v>0</v>
      </c>
    </row>
    <row s="1638" customFormat="1" customHeight="1" ht="0.75" hidden="1">
      <c r="A309" s="1783"/>
      <c r="B309" s="1783"/>
      <c r="C309" s="372" t="s">
        <v>1158</v>
      </c>
      <c r="D309" s="2465"/>
      <c r="E309" s="2207"/>
      <c r="F309" s="2386"/>
      <c r="G309" s="403"/>
      <c r="H309" s="1503"/>
      <c r="I309" s="654"/>
      <c r="J309" s="574"/>
      <c r="K309" s="1503"/>
      <c r="L309" s="217"/>
      <c r="M309" s="344"/>
      <c r="N309" s="337"/>
      <c r="O309" s="1627"/>
      <c r="P309" s="1627"/>
      <c r="AH309" s="1634">
        <v>0</v>
      </c>
    </row>
    <row s="1638" customFormat="1" customHeight="1" ht="18.75" hidden="1">
      <c r="A310" s="1783" t="s">
        <v>241</v>
      </c>
      <c r="B310" s="1783" t="s">
        <v>242</v>
      </c>
      <c r="C310" s="372"/>
      <c r="D310" s="2465"/>
      <c r="E310" s="2207"/>
      <c r="F310" s="2386" t="str">
        <f>INDEX(PT_DIFFERENTIATION_VTAR,MATCH(A310,PT_DIFFERENTIATION_VTAR_ID,0))</f>
        <v>Тариф на подвоз воды</v>
      </c>
      <c r="G310" s="2430" t="str">
        <f>INDEX(PT_DIFFERENTIATION_NTAR,MATCH(B310,PT_DIFFERENTIATION_NTAR_ID,0))</f>
        <v/>
      </c>
      <c r="H310" s="1865"/>
      <c r="I310" s="1742"/>
      <c r="J310" s="1776"/>
      <c r="K310" s="1781"/>
      <c r="L310" s="1865" t="s">
        <v>311</v>
      </c>
      <c r="M310" s="344"/>
      <c r="N310" s="337"/>
      <c r="O310" s="1627"/>
      <c r="P310" s="1627"/>
      <c r="AH310" s="1634">
        <v>0</v>
      </c>
    </row>
    <row s="1638" customFormat="1" customHeight="1" ht="18.75" hidden="1">
      <c r="A311" s="1783"/>
      <c r="B311" s="1783"/>
      <c r="C311" s="372" t="s">
        <v>1149</v>
      </c>
      <c r="D311" s="2465"/>
      <c r="E311" s="2207"/>
      <c r="F311" s="2386"/>
      <c r="G311" s="2430"/>
      <c r="H311" s="1503"/>
      <c r="I311" s="654" t="s">
        <v>1148</v>
      </c>
      <c r="J311" s="574"/>
      <c r="K311" s="1503"/>
      <c r="L311" s="217"/>
      <c r="M311" s="344"/>
      <c r="N311" s="337"/>
      <c r="O311" s="1627"/>
      <c r="P311" s="1627"/>
      <c r="AH311" s="1634">
        <v>0</v>
      </c>
    </row>
    <row s="1638" customFormat="1" customHeight="1" ht="0.75" hidden="1">
      <c r="A312" s="1783"/>
      <c r="B312" s="1783"/>
      <c r="C312" s="372" t="s">
        <v>1158</v>
      </c>
      <c r="D312" s="2465"/>
      <c r="E312" s="2207"/>
      <c r="F312" s="2386"/>
      <c r="G312" s="403"/>
      <c r="H312" s="1503"/>
      <c r="I312" s="654"/>
      <c r="J312" s="574"/>
      <c r="K312" s="1503"/>
      <c r="L312" s="217"/>
      <c r="M312" s="344"/>
      <c r="N312" s="337"/>
      <c r="O312" s="1627"/>
      <c r="P312" s="1627"/>
      <c r="AH312" s="1634">
        <v>0</v>
      </c>
    </row>
    <row s="1638" customFormat="1" customHeight="1" ht="18.75" hidden="1">
      <c r="A313" s="1783" t="s">
        <v>246</v>
      </c>
      <c r="B313" s="1783" t="s">
        <v>247</v>
      </c>
      <c r="C313" s="372"/>
      <c r="D313" s="2465"/>
      <c r="E313" s="2207"/>
      <c r="F313" s="2386"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0" t="str">
        <f>INDEX(PT_DIFFERENTIATION_NTAR,MATCH(B313,PT_DIFFERENTIATION_NTAR_ID,0))</f>
        <v/>
      </c>
      <c r="H313" s="1865"/>
      <c r="I313" s="1742"/>
      <c r="J313" s="1776"/>
      <c r="K313" s="1781"/>
      <c r="L313" s="1865" t="s">
        <v>311</v>
      </c>
      <c r="M313" s="344"/>
      <c r="N313" s="337"/>
      <c r="O313" s="1627"/>
      <c r="P313" s="1627"/>
      <c r="AH313" s="1634">
        <v>0</v>
      </c>
    </row>
    <row s="1638" customFormat="1" customHeight="1" ht="18.75" hidden="1">
      <c r="A314" s="1783"/>
      <c r="B314" s="1783"/>
      <c r="C314" s="372" t="s">
        <v>1149</v>
      </c>
      <c r="D314" s="2465"/>
      <c r="E314" s="2207"/>
      <c r="F314" s="2386"/>
      <c r="G314" s="2430"/>
      <c r="H314" s="1503"/>
      <c r="I314" s="654" t="s">
        <v>1148</v>
      </c>
      <c r="J314" s="574"/>
      <c r="K314" s="1503"/>
      <c r="L314" s="217"/>
      <c r="M314" s="344"/>
      <c r="N314" s="337"/>
      <c r="O314" s="1627"/>
      <c r="P314" s="1627"/>
      <c r="AH314" s="1634">
        <v>0</v>
      </c>
    </row>
    <row s="1638" customFormat="1" customHeight="1" ht="0.75" hidden="1">
      <c r="A315" s="1783"/>
      <c r="B315" s="1783"/>
      <c r="C315" s="372" t="s">
        <v>1158</v>
      </c>
      <c r="D315" s="2465"/>
      <c r="E315" s="2207"/>
      <c r="F315" s="2386"/>
      <c r="G315" s="403"/>
      <c r="H315" s="1503"/>
      <c r="I315" s="654"/>
      <c r="J315" s="574"/>
      <c r="K315" s="1503"/>
      <c r="L315" s="217"/>
      <c r="M315" s="344"/>
      <c r="N315" s="337"/>
      <c r="O315" s="1627"/>
      <c r="P315" s="1627"/>
      <c r="AH315" s="1634">
        <v>0</v>
      </c>
    </row>
    <row s="1638" customFormat="1" customHeight="1" ht="18.75" hidden="1">
      <c r="A316" s="1783" t="s">
        <v>251</v>
      </c>
      <c r="B316" s="1783" t="s">
        <v>252</v>
      </c>
      <c r="C316" s="372"/>
      <c r="D316" s="2465"/>
      <c r="E316" s="2207"/>
      <c r="F316" s="2386" t="str">
        <f>INDEX(PT_DIFFERENTIATION_VTAR,MATCH(A316,PT_DIFFERENTIATION_VTAR_ID,0))</f>
        <v>Тариф на горячую воду (горячее водоснабжение)</v>
      </c>
      <c r="G316" s="2430" t="str">
        <f>INDEX(PT_DIFFERENTIATION_NTAR,MATCH(B316,PT_DIFFERENTIATION_NTAR_ID,0))</f>
        <v/>
      </c>
      <c r="H316" s="1865"/>
      <c r="I316" s="1742"/>
      <c r="J316" s="1776"/>
      <c r="K316" s="1781"/>
      <c r="L316" s="1865" t="s">
        <v>311</v>
      </c>
      <c r="M316" s="344"/>
      <c r="N316" s="337"/>
      <c r="O316" s="1627"/>
      <c r="P316" s="1627"/>
      <c r="AH316" s="1634">
        <v>0</v>
      </c>
    </row>
    <row s="1638" customFormat="1" customHeight="1" ht="18.75" hidden="1">
      <c r="A317" s="1783"/>
      <c r="B317" s="1783"/>
      <c r="C317" s="372" t="s">
        <v>1149</v>
      </c>
      <c r="D317" s="2465"/>
      <c r="E317" s="2207"/>
      <c r="F317" s="2386"/>
      <c r="G317" s="2430"/>
      <c r="H317" s="1503"/>
      <c r="I317" s="654" t="s">
        <v>1148</v>
      </c>
      <c r="J317" s="574"/>
      <c r="K317" s="1503"/>
      <c r="L317" s="217"/>
      <c r="M317" s="344"/>
      <c r="N317" s="337"/>
      <c r="O317" s="1627"/>
      <c r="P317" s="1627"/>
      <c r="AH317" s="1634">
        <v>0</v>
      </c>
    </row>
    <row s="1638" customFormat="1" customHeight="1" ht="0.75" hidden="1">
      <c r="A318" s="1783"/>
      <c r="B318" s="1783"/>
      <c r="C318" s="372" t="s">
        <v>1158</v>
      </c>
      <c r="D318" s="2465"/>
      <c r="E318" s="2207"/>
      <c r="F318" s="2386"/>
      <c r="G318" s="403"/>
      <c r="H318" s="1503"/>
      <c r="I318" s="654"/>
      <c r="J318" s="574"/>
      <c r="K318" s="1503"/>
      <c r="L318" s="217"/>
      <c r="M318" s="344"/>
      <c r="N318" s="337"/>
      <c r="O318" s="1627"/>
      <c r="P318" s="1627"/>
      <c r="AH318" s="1634">
        <v>0</v>
      </c>
    </row>
    <row s="1638" customFormat="1" customHeight="1" ht="18.75" hidden="1">
      <c r="A319" s="1783" t="s">
        <v>256</v>
      </c>
      <c r="B319" s="1783" t="s">
        <v>257</v>
      </c>
      <c r="C319" s="372"/>
      <c r="D319" s="2465"/>
      <c r="E319" s="2207"/>
      <c r="F319" s="2386" t="str">
        <f>INDEX(PT_DIFFERENTIATION_VTAR,MATCH(A319,PT_DIFFERENTIATION_VTAR_ID,0))</f>
        <v>Тариф на транспортировку горячей воды</v>
      </c>
      <c r="G319" s="2430" t="str">
        <f>INDEX(PT_DIFFERENTIATION_NTAR,MATCH(B319,PT_DIFFERENTIATION_NTAR_ID,0))</f>
        <v/>
      </c>
      <c r="H319" s="1865"/>
      <c r="I319" s="1742"/>
      <c r="J319" s="1776"/>
      <c r="K319" s="1781"/>
      <c r="L319" s="1865" t="s">
        <v>311</v>
      </c>
      <c r="M319" s="344"/>
      <c r="N319" s="337"/>
      <c r="O319" s="1627"/>
      <c r="P319" s="1627"/>
      <c r="AH319" s="1634">
        <v>0</v>
      </c>
    </row>
    <row s="1638" customFormat="1" customHeight="1" ht="18.75" hidden="1">
      <c r="A320" s="1783"/>
      <c r="B320" s="1783"/>
      <c r="C320" s="372" t="s">
        <v>1149</v>
      </c>
      <c r="D320" s="2465"/>
      <c r="E320" s="2207"/>
      <c r="F320" s="2386"/>
      <c r="G320" s="2430"/>
      <c r="H320" s="1503"/>
      <c r="I320" s="654" t="s">
        <v>1148</v>
      </c>
      <c r="J320" s="574"/>
      <c r="K320" s="1503"/>
      <c r="L320" s="217"/>
      <c r="M320" s="344"/>
      <c r="N320" s="337"/>
      <c r="O320" s="1627"/>
      <c r="P320" s="1627"/>
      <c r="AH320" s="1634">
        <v>0</v>
      </c>
    </row>
    <row s="1638" customFormat="1" customHeight="1" ht="0.75" hidden="1">
      <c r="A321" s="1783"/>
      <c r="B321" s="1783"/>
      <c r="C321" s="372" t="s">
        <v>1158</v>
      </c>
      <c r="D321" s="2465"/>
      <c r="E321" s="2207"/>
      <c r="F321" s="2386"/>
      <c r="G321" s="403"/>
      <c r="H321" s="1503"/>
      <c r="I321" s="654"/>
      <c r="J321" s="574"/>
      <c r="K321" s="1503"/>
      <c r="L321" s="217"/>
      <c r="M321" s="344"/>
      <c r="N321" s="337"/>
      <c r="O321" s="1627"/>
      <c r="P321" s="1627"/>
      <c r="AH321" s="1634">
        <v>0</v>
      </c>
    </row>
    <row s="1638" customFormat="1" customHeight="1" ht="18.75" hidden="1">
      <c r="A322" s="1783" t="s">
        <v>261</v>
      </c>
      <c r="B322" s="1783" t="s">
        <v>262</v>
      </c>
      <c r="C322" s="372"/>
      <c r="D322" s="2465"/>
      <c r="E322" s="2207"/>
      <c r="F322" s="2386"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0" t="str">
        <f>INDEX(PT_DIFFERENTIATION_NTAR,MATCH(B322,PT_DIFFERENTIATION_NTAR_ID,0))</f>
        <v/>
      </c>
      <c r="H322" s="1865"/>
      <c r="I322" s="1742"/>
      <c r="J322" s="1776"/>
      <c r="K322" s="1781"/>
      <c r="L322" s="1865" t="s">
        <v>311</v>
      </c>
      <c r="M322" s="344"/>
      <c r="N322" s="337"/>
      <c r="O322" s="1627"/>
      <c r="P322" s="1627"/>
      <c r="AH322" s="1634">
        <v>0</v>
      </c>
    </row>
    <row s="1638" customFormat="1" customHeight="1" ht="18.75" hidden="1">
      <c r="A323" s="1783"/>
      <c r="B323" s="1783"/>
      <c r="C323" s="372" t="s">
        <v>1149</v>
      </c>
      <c r="D323" s="2465"/>
      <c r="E323" s="2207"/>
      <c r="F323" s="2386"/>
      <c r="G323" s="2430"/>
      <c r="H323" s="1503"/>
      <c r="I323" s="654" t="s">
        <v>1148</v>
      </c>
      <c r="J323" s="574"/>
      <c r="K323" s="1503"/>
      <c r="L323" s="217"/>
      <c r="M323" s="344"/>
      <c r="N323" s="337"/>
      <c r="O323" s="1627"/>
      <c r="P323" s="1627"/>
      <c r="AH323" s="1634">
        <v>0</v>
      </c>
    </row>
    <row s="1638" customFormat="1" customHeight="1" ht="0.75" hidden="1">
      <c r="A324" s="1783"/>
      <c r="B324" s="1783"/>
      <c r="C324" s="372" t="s">
        <v>1158</v>
      </c>
      <c r="D324" s="2465"/>
      <c r="E324" s="2207"/>
      <c r="F324" s="2386"/>
      <c r="G324" s="403"/>
      <c r="H324" s="1503"/>
      <c r="I324" s="654"/>
      <c r="J324" s="574"/>
      <c r="K324" s="1503"/>
      <c r="L324" s="217"/>
      <c r="M324" s="344"/>
      <c r="N324" s="337"/>
      <c r="O324" s="1627"/>
      <c r="P324" s="1627"/>
      <c r="AH324" s="1634">
        <v>0</v>
      </c>
    </row>
    <row s="1638" customFormat="1" customHeight="1" ht="18.75">
      <c r="A325" s="1783" t="s">
        <v>267</v>
      </c>
      <c r="B325" s="1783" t="s">
        <v>268</v>
      </c>
      <c r="C325" s="372"/>
      <c r="D325" s="2465"/>
      <c r="E325" s="2207"/>
      <c r="F325" s="2386" t="str">
        <f>INDEX(PT_DIFFERENTIATION_VTAR,MATCH(A325,PT_DIFFERENTIATION_VTAR_ID,0))</f>
        <v>Тариф на водоотведение</v>
      </c>
      <c r="G325" s="2430" t="str">
        <f>INDEX(PT_DIFFERENTIATION_NTAR,MATCH(B325,PT_DIFFERENTIATION_NTAR_ID,0))</f>
        <v>Тариф на водоотведение</v>
      </c>
      <c r="H325" s="1865"/>
      <c r="I325" s="1742">
        <v>46023</v>
      </c>
      <c r="J325" s="1776">
        <v>47118</v>
      </c>
      <c r="K325" s="1781">
        <v>0</v>
      </c>
      <c r="L325" s="1865" t="s">
        <v>311</v>
      </c>
      <c r="M325" s="344"/>
      <c r="N325" s="337"/>
      <c r="O325" s="1627"/>
      <c r="P325" s="1627"/>
      <c r="AH325" s="1634">
        <v>0</v>
      </c>
    </row>
    <row s="1638" customFormat="1" customHeight="1" ht="18.75">
      <c r="A326" s="1783"/>
      <c r="B326" s="1783"/>
      <c r="C326" s="372" t="s">
        <v>1149</v>
      </c>
      <c r="D326" s="2465"/>
      <c r="E326" s="2207"/>
      <c r="F326" s="2386"/>
      <c r="G326" s="2430"/>
      <c r="H326" s="1503"/>
      <c r="I326" s="654" t="s">
        <v>1148</v>
      </c>
      <c r="J326" s="574"/>
      <c r="K326" s="1503"/>
      <c r="L326" s="217"/>
      <c r="M326" s="344"/>
      <c r="N326" s="337"/>
      <c r="O326" s="1627"/>
      <c r="P326" s="1627"/>
      <c r="AH326" s="1634">
        <v>0</v>
      </c>
    </row>
    <row s="1638" customFormat="1" customHeight="1" ht="0.75">
      <c r="A327" s="1783"/>
      <c r="B327" s="1783"/>
      <c r="C327" s="372" t="s">
        <v>1158</v>
      </c>
      <c r="D327" s="2465"/>
      <c r="E327" s="2207"/>
      <c r="F327" s="2386"/>
      <c r="G327" s="403"/>
      <c r="H327" s="1503"/>
      <c r="I327" s="654"/>
      <c r="J327" s="574"/>
      <c r="K327" s="1503"/>
      <c r="L327" s="217"/>
      <c r="M327" s="344"/>
      <c r="N327" s="337"/>
      <c r="O327" s="1627"/>
      <c r="P327" s="1627"/>
      <c r="AH327" s="1634">
        <v>0</v>
      </c>
    </row>
    <row s="1638" customFormat="1" customHeight="1" ht="18.75" hidden="1">
      <c r="A328" s="1783" t="s">
        <v>275</v>
      </c>
      <c r="B328" s="1783" t="s">
        <v>276</v>
      </c>
      <c r="C328" s="372"/>
      <c r="D328" s="2465"/>
      <c r="E328" s="2207"/>
      <c r="F328" s="2386" t="str">
        <f>INDEX(PT_DIFFERENTIATION_VTAR,MATCH(A328,PT_DIFFERENTIATION_VTAR_ID,0))</f>
        <v>Тариф на транспортировку сточных вод</v>
      </c>
      <c r="G328" s="2430" t="str">
        <f>INDEX(PT_DIFFERENTIATION_NTAR,MATCH(B328,PT_DIFFERENTIATION_NTAR_ID,0))</f>
        <v/>
      </c>
      <c r="H328" s="1865"/>
      <c r="I328" s="1742"/>
      <c r="J328" s="1776"/>
      <c r="K328" s="1781"/>
      <c r="L328" s="1865" t="s">
        <v>311</v>
      </c>
      <c r="M328" s="344"/>
      <c r="N328" s="337"/>
      <c r="O328" s="1627"/>
      <c r="P328" s="1627"/>
      <c r="AH328" s="1634">
        <v>0</v>
      </c>
    </row>
    <row s="1638" customFormat="1" customHeight="1" ht="18.75" hidden="1">
      <c r="A329" s="1783"/>
      <c r="B329" s="1783"/>
      <c r="C329" s="372" t="s">
        <v>1149</v>
      </c>
      <c r="D329" s="2465"/>
      <c r="E329" s="2207"/>
      <c r="F329" s="2386"/>
      <c r="G329" s="2430"/>
      <c r="H329" s="1503"/>
      <c r="I329" s="654" t="s">
        <v>1148</v>
      </c>
      <c r="J329" s="574"/>
      <c r="K329" s="1503"/>
      <c r="L329" s="217"/>
      <c r="M329" s="344"/>
      <c r="N329" s="337"/>
      <c r="O329" s="1627"/>
      <c r="P329" s="1627"/>
      <c r="AH329" s="1634">
        <v>0</v>
      </c>
    </row>
    <row s="1638" customFormat="1" customHeight="1" ht="0.75" hidden="1">
      <c r="A330" s="1783"/>
      <c r="B330" s="1783"/>
      <c r="C330" s="372" t="s">
        <v>1158</v>
      </c>
      <c r="D330" s="2465"/>
      <c r="E330" s="2207"/>
      <c r="F330" s="2386"/>
      <c r="G330" s="403"/>
      <c r="H330" s="1503"/>
      <c r="I330" s="654"/>
      <c r="J330" s="574"/>
      <c r="K330" s="1503"/>
      <c r="L330" s="217"/>
      <c r="M330" s="344"/>
      <c r="N330" s="337"/>
      <c r="O330" s="1627"/>
      <c r="P330" s="1627"/>
      <c r="AH330" s="1634">
        <v>0</v>
      </c>
    </row>
    <row s="1638" customFormat="1" customHeight="1" ht="18.75" hidden="1">
      <c r="A331" s="1783" t="s">
        <v>280</v>
      </c>
      <c r="B331" s="1783" t="s">
        <v>281</v>
      </c>
      <c r="C331" s="372"/>
      <c r="D331" s="2465"/>
      <c r="E331" s="2207"/>
      <c r="F331" s="2386" t="str">
        <f>INDEX(PT_DIFFERENTIATION_VTAR,MATCH(A331,PT_DIFFERENTIATION_VTAR_ID,0))</f>
        <v>Тариф на подключение (технологическое присоединение) к централизованной системе водоотведения</v>
      </c>
      <c r="G331" s="2430" t="str">
        <f>INDEX(PT_DIFFERENTIATION_NTAR,MATCH(B331,PT_DIFFERENTIATION_NTAR_ID,0))</f>
        <v/>
      </c>
      <c r="H331" s="1865"/>
      <c r="I331" s="1742"/>
      <c r="J331" s="1776"/>
      <c r="K331" s="1781"/>
      <c r="L331" s="1865" t="s">
        <v>311</v>
      </c>
      <c r="M331" s="344"/>
      <c r="N331" s="337"/>
      <c r="O331" s="1627"/>
      <c r="P331" s="1627"/>
      <c r="AH331" s="1634">
        <v>0</v>
      </c>
    </row>
    <row s="1638" customFormat="1" customHeight="1" ht="18.75" hidden="1">
      <c r="A332" s="1783"/>
      <c r="B332" s="1783"/>
      <c r="C332" s="372" t="s">
        <v>1149</v>
      </c>
      <c r="D332" s="2465"/>
      <c r="E332" s="2207"/>
      <c r="F332" s="2386"/>
      <c r="G332" s="2430"/>
      <c r="H332" s="1503"/>
      <c r="I332" s="654" t="s">
        <v>1148</v>
      </c>
      <c r="J332" s="574"/>
      <c r="K332" s="1503"/>
      <c r="L332" s="217"/>
      <c r="M332" s="344"/>
      <c r="N332" s="337"/>
      <c r="O332" s="1627"/>
      <c r="P332" s="1627"/>
      <c r="AH332" s="1634">
        <v>0</v>
      </c>
    </row>
    <row s="1638" customFormat="1" customHeight="1" ht="1.05">
      <c r="A333" s="1783"/>
      <c r="B333" s="1783"/>
      <c r="C333" s="372" t="s">
        <v>1158</v>
      </c>
      <c r="D333" s="2465"/>
      <c r="E333" s="2207"/>
      <c r="F333" s="2386"/>
      <c r="G333" s="403"/>
      <c r="H333" s="1503"/>
      <c r="I333" s="654"/>
      <c r="J333" s="574"/>
      <c r="K333" s="1503"/>
      <c r="L333" s="217"/>
      <c r="M333" s="344"/>
      <c r="N333" s="337"/>
      <c r="O333" s="1627"/>
      <c r="P333" s="1627"/>
      <c r="AH333" s="1634">
        <v>1</v>
      </c>
    </row>
    <row s="1826" customFormat="1" customHeight="1" ht="3">
      <c r="A334" s="1783"/>
      <c r="B334" s="1783"/>
      <c r="C334" s="1784"/>
      <c r="E334" s="405"/>
      <c r="F334" s="405"/>
      <c r="G334" s="405"/>
      <c r="H334" s="405"/>
      <c r="I334" s="405"/>
      <c r="J334" s="405"/>
      <c r="K334" s="405"/>
      <c r="L334" s="405"/>
      <c r="M334" s="405"/>
      <c r="O334" s="199"/>
      <c r="P334" s="199"/>
      <c r="AH334" s="143">
        <v>3</v>
      </c>
    </row>
    <row customHeight="1" ht="26.25">
      <c r="E335" s="205"/>
      <c r="F335" s="2288"/>
      <c r="G335" s="2288"/>
      <c r="H335" s="2288"/>
      <c r="I335" s="2288"/>
      <c r="J335" s="2288"/>
      <c r="K335" s="2288"/>
      <c r="L335" s="2288"/>
      <c r="M335" s="2288"/>
      <c r="AH335" s="377">
        <v>25</v>
      </c>
    </row>
    <row customHeight="1" ht="14.25" hidden="1">
      <c r="A336" s="1782" t="s">
        <v>82</v>
      </c>
      <c r="B336" s="1782">
        <v>0</v>
      </c>
      <c r="C336" s="372">
        <v>0</v>
      </c>
      <c r="D336" s="347">
        <v>3</v>
      </c>
      <c r="E336" s="377">
        <v>6</v>
      </c>
      <c r="F336" s="377">
        <v>46</v>
      </c>
      <c r="G336" s="377">
        <v>35</v>
      </c>
      <c r="H336" s="377">
        <v>3</v>
      </c>
      <c r="I336" s="377">
        <v>11</v>
      </c>
      <c r="J336" s="377">
        <v>11</v>
      </c>
      <c r="K336" s="377">
        <v>35</v>
      </c>
      <c r="L336" s="377">
        <v>35</v>
      </c>
      <c r="M336" s="377">
        <v>84</v>
      </c>
      <c r="N336" s="377">
        <v>10</v>
      </c>
      <c r="O336" s="353">
        <v>10</v>
      </c>
      <c r="P336" s="353">
        <v>10</v>
      </c>
      <c r="Q336" s="377">
        <v>10</v>
      </c>
      <c r="R336" s="377">
        <v>10</v>
      </c>
      <c r="S336" s="377">
        <v>10</v>
      </c>
      <c r="T336" s="377">
        <v>10</v>
      </c>
      <c r="U336" s="377">
        <v>10</v>
      </c>
      <c r="V336" s="377">
        <v>10</v>
      </c>
      <c r="W336" s="377">
        <v>10</v>
      </c>
      <c r="X336" s="377">
        <v>10</v>
      </c>
      <c r="Y336" s="377">
        <v>10</v>
      </c>
      <c r="Z336" s="377">
        <v>10</v>
      </c>
      <c r="AA336" s="377">
        <v>10</v>
      </c>
      <c r="AB336" s="377">
        <v>10</v>
      </c>
      <c r="AC336" s="377">
        <v>10</v>
      </c>
      <c r="AD336" s="377">
        <v>10</v>
      </c>
      <c r="AE336" s="377">
        <v>10</v>
      </c>
      <c r="AF336" s="377">
        <v>10</v>
      </c>
      <c r="AG336" s="377">
        <v>10</v>
      </c>
      <c r="AH336"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0"/>
    <mergeCell ref="G132:G133"/>
    <mergeCell ref="G135:G136"/>
    <mergeCell ref="G138: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2"/>
    <mergeCell ref="E138:E142"/>
    <mergeCell ref="F138:F142"/>
    <mergeCell ref="D129:D131"/>
    <mergeCell ref="E129:E131"/>
    <mergeCell ref="F129:F131"/>
    <mergeCell ref="D132:D134"/>
    <mergeCell ref="E132:E134"/>
    <mergeCell ref="F132:F134"/>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9:D221"/>
    <mergeCell ref="E219:E221"/>
    <mergeCell ref="F219:F221"/>
    <mergeCell ref="D209:D211"/>
    <mergeCell ref="E209:E211"/>
    <mergeCell ref="F209:F211"/>
    <mergeCell ref="D213:D215"/>
    <mergeCell ref="E213:E215"/>
    <mergeCell ref="F213:F215"/>
    <mergeCell ref="D201:D205"/>
    <mergeCell ref="E201:E205"/>
    <mergeCell ref="F201: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5"/>
    <mergeCell ref="G117:G118"/>
    <mergeCell ref="G234:G235"/>
    <mergeCell ref="G240:G241"/>
    <mergeCell ref="G243:G244"/>
    <mergeCell ref="G246:G247"/>
    <mergeCell ref="G201:G204"/>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38:K140 K135 K132 K129 K126 K123 K120 K117 K114 K108 K105 K102 K99 K96 K93 K90 K150 K146 K153 K156 K159 K162 K165 K168 K171 K177 K180 K183 K186 K189 K195 K198 K201:K203 K206 K209 K192 K270 K274 K277 K280 K283 K286 K289 K292 K295 K301 K304 K307 K310 K313 K316 K319 K322 K325 K328 K331 K5 K111 K174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4 I117:J117 I120:J120 I123:J123 I126:J126 I129:J129 I132:J132 I135:J135 I138:J140 I143:J143 I150:J150 I87:J87 I153:J153 I156:J156 I159:J159 I162:J162 I165:J165 I168:J168 I171:J171 I177:J177 I180:J180 I183:J183 I186:J186 I189:J189 I195:J195 I198:J198 I201:J203 I206:J206 I209:J209 I192:J192 I267:J267 I270:J270 I274:J274 I277:J277 I280:J280 I283:J283 I286:J286 I289:J289 I292:J292 I295:J295 I301:J301 I304:J304 I307:J307 I310:J310 I313:J313 I316:J316 I319:J319 I322:J322 I325:J325 I328:J328 I331:J331 I2:J2 I5:J5 I48:J48 I111:J111 I174:J174 I237:J237 I298:J298"/>
  </dataValidations>
  <hyperlinks>
    <hyperlink ref="L85" r:id="rId2" xr:uid="{2B06B7A8-4067-EFD3-9C1F-0.B0B1B9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6F5F1-E25E-0003-A41F-0.D2B458A}"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62.28125" customWidth="1"/>
    <col min="7"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МУП "ВОДОКАНАЛ"</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88</v>
      </c>
      <c r="E9" s="111" t="s">
        <v>307</v>
      </c>
      <c r="F9" s="111" t="s">
        <v>308</v>
      </c>
      <c r="G9" s="111" t="s">
        <v>395</v>
      </c>
      <c r="H9" s="2392"/>
      <c r="R9" s="377">
        <v>23</v>
      </c>
    </row>
    <row customHeight="1" ht="88.5">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t="s">
        <v>1159</v>
      </c>
      <c r="G10" s="2649" t="s">
        <v>1160</v>
      </c>
      <c r="H10" s="2172" t="s">
        <v>1161</v>
      </c>
      <c r="R10" s="377">
        <v>14</v>
      </c>
    </row>
    <row customHeight="1" ht="65.25">
      <c r="A11" s="346"/>
      <c r="C11" s="379"/>
      <c r="D11" s="150" t="s">
        <v>102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50" t="s">
        <v>1162</v>
      </c>
      <c r="G11" s="2649" t="s">
        <v>1163</v>
      </c>
      <c r="H11" s="2173"/>
      <c r="R11" s="377">
        <v>14</v>
      </c>
    </row>
    <row customHeight="1" ht="36">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1164</v>
      </c>
      <c r="G12" s="2649" t="s">
        <v>1165</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39.7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1166</v>
      </c>
      <c r="G13" s="2649" t="s">
        <v>1167</v>
      </c>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8E6831BE-2AAC-4E05-5F5F-0.D7EE9AD9}"/>
    <hyperlink ref="F11" r:id="rId3" xr:uid="{B06092C8-F2B2-D817-1183-0.38A60055}"/>
    <hyperlink ref="G11" r:id="rId4" xr:uid="{F6F3959F-80E5-DD18-8844-0.79470D82}"/>
    <hyperlink ref="G12" r:id="rId5" xr:uid="{7092616E-AF3A-30C7-817D-0.25A0F046}"/>
    <hyperlink ref="G13" r:id="rId6" xr:uid="{5D4A0791-F7C8-4F3B-FD9A-0.58C7AB6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9C0AF-D55C-E176-7E25-0.276B6F0A}"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"ВОДОКАНАЛ"</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126</v>
      </c>
      <c r="F9" s="2106"/>
      <c r="G9" s="2130" t="s">
        <v>110</v>
      </c>
      <c r="H9" s="2130" t="s">
        <v>88</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89</v>
      </c>
      <c r="F10" s="1287" t="s">
        <v>132</v>
      </c>
      <c r="G10" s="2130"/>
      <c r="H10" s="2130"/>
      <c r="I10" s="2130"/>
      <c r="J10" s="2130"/>
      <c r="K10" s="113" t="s">
        <v>113</v>
      </c>
      <c r="L10" s="2130" t="s">
        <v>88</v>
      </c>
      <c r="M10" s="2130"/>
      <c r="N10" s="113" t="s">
        <v>133</v>
      </c>
      <c r="O10" s="113" t="s">
        <v>113</v>
      </c>
      <c r="P10" s="2130" t="s">
        <v>88</v>
      </c>
      <c r="Q10" s="2130"/>
      <c r="R10" s="113" t="s">
        <v>133</v>
      </c>
      <c r="S10" s="286" t="s">
        <v>113</v>
      </c>
      <c r="T10" s="2130" t="s">
        <v>88</v>
      </c>
      <c r="U10" s="2130"/>
      <c r="V10" s="286" t="s">
        <v>89</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114</v>
      </c>
      <c r="E11" s="1252" t="s">
        <v>102</v>
      </c>
      <c r="F11" s="1252"/>
      <c r="G11" s="1252" t="s">
        <v>90</v>
      </c>
      <c r="H11" s="2159" t="s">
        <v>115</v>
      </c>
      <c r="I11" s="2159"/>
      <c r="J11" s="1252" t="s">
        <v>92</v>
      </c>
      <c r="K11" s="1252" t="s">
        <v>93</v>
      </c>
      <c r="L11" s="2159" t="s">
        <v>116</v>
      </c>
      <c r="M11" s="2159"/>
      <c r="N11" s="1252" t="s">
        <v>152</v>
      </c>
      <c r="O11" s="1252" t="s">
        <v>153</v>
      </c>
      <c r="P11" s="2159" t="s">
        <v>154</v>
      </c>
      <c r="Q11" s="2159"/>
      <c r="R11" s="1252" t="s">
        <v>99</v>
      </c>
      <c r="S11" s="1252" t="s">
        <v>154</v>
      </c>
      <c r="T11" s="2159" t="s">
        <v>99</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163</v>
      </c>
      <c r="AD18" s="1270" t="s">
        <v>164</v>
      </c>
      <c r="AE18" s="1270" t="s">
        <v>165</v>
      </c>
      <c r="AF18" s="1270" t="s">
        <v>166</v>
      </c>
      <c r="AG18" s="1270" t="s">
        <v>167</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168</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163</v>
      </c>
      <c r="AD23" s="1270" t="s">
        <v>164</v>
      </c>
      <c r="AE23" s="1270" t="s">
        <v>165</v>
      </c>
      <c r="AF23" s="1270" t="s">
        <v>166</v>
      </c>
      <c r="AG23" s="1270" t="s">
        <v>167</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175</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176</v>
      </c>
      <c r="AD33" s="1270" t="s">
        <v>177</v>
      </c>
      <c r="AE33" s="1270" t="s">
        <v>178</v>
      </c>
      <c r="AF33" s="1270" t="s">
        <v>179</v>
      </c>
      <c r="AG33" s="1270" t="s">
        <v>180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181</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182</v>
      </c>
      <c r="AD38" s="1270" t="s">
        <v>183</v>
      </c>
      <c r="AE38" s="1270" t="s">
        <v>184</v>
      </c>
      <c r="AF38" s="1270" t="s">
        <v>185</v>
      </c>
      <c r="AG38" s="1270" t="s">
        <v>186</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187</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188</v>
      </c>
      <c r="AD43" s="1270" t="s">
        <v>189</v>
      </c>
      <c r="AE43" s="1270" t="s">
        <v>190</v>
      </c>
      <c r="AF43" s="1270" t="s">
        <v>191</v>
      </c>
      <c r="AG43" s="1270" t="s">
        <v>192</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193</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194</v>
      </c>
      <c r="AD48" s="1270" t="s">
        <v>195</v>
      </c>
      <c r="AE48" s="1270" t="s">
        <v>196</v>
      </c>
      <c r="AF48" s="1270" t="s">
        <v>197</v>
      </c>
      <c r="AG48" s="1270" t="s">
        <v>198</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199</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200</v>
      </c>
      <c r="AD53" s="1270" t="s">
        <v>201</v>
      </c>
      <c r="AE53" s="1270" t="s">
        <v>202</v>
      </c>
      <c r="AF53" s="1270" t="s">
        <v>203</v>
      </c>
      <c r="AG53" s="1270" t="s">
        <v>204</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205</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206</v>
      </c>
      <c r="AD58" s="1270" t="s">
        <v>207</v>
      </c>
      <c r="AE58" s="1270" t="s">
        <v>208</v>
      </c>
      <c r="AF58" s="1270" t="s">
        <v>209</v>
      </c>
      <c r="AG58" s="1270" t="s">
        <v>210</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211</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212</v>
      </c>
      <c r="AD63" s="1270" t="s">
        <v>213</v>
      </c>
      <c r="AE63" s="1270" t="s">
        <v>214</v>
      </c>
      <c r="AF63" s="1270" t="s">
        <v>215</v>
      </c>
      <c r="AG63" s="1270" t="s">
        <v>216</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217</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218</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219</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220</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221</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222</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223</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224</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225</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226</v>
      </c>
      <c r="AD79" s="1270" t="s">
        <v>227</v>
      </c>
      <c r="AE79" s="1270" t="s">
        <v>228</v>
      </c>
      <c r="AF79" s="1270" t="s">
        <v>229</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230</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231</v>
      </c>
      <c r="AD84" s="1270" t="s">
        <v>232</v>
      </c>
      <c r="AE84" s="1270" t="s">
        <v>233</v>
      </c>
      <c r="AF84" s="1270" t="s">
        <v>234</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235</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236</v>
      </c>
      <c r="AD89" s="1270" t="s">
        <v>237</v>
      </c>
      <c r="AE89" s="1270" t="s">
        <v>238</v>
      </c>
      <c r="AF89" s="1270" t="s">
        <v>239</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240</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241</v>
      </c>
      <c r="AD94" s="1270" t="s">
        <v>242</v>
      </c>
      <c r="AE94" s="1270" t="s">
        <v>243</v>
      </c>
      <c r="AF94" s="1270" t="s">
        <v>244</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245</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246</v>
      </c>
      <c r="AD99" s="1270" t="s">
        <v>247</v>
      </c>
      <c r="AE99" s="1270" t="s">
        <v>248</v>
      </c>
      <c r="AF99" s="1270" t="s">
        <v>249</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250</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251</v>
      </c>
      <c r="AD105" s="1270" t="s">
        <v>252</v>
      </c>
      <c r="AE105" s="1270" t="s">
        <v>253</v>
      </c>
      <c r="AF105" s="1270" t="s">
        <v>254</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255</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256</v>
      </c>
      <c r="AD110" s="1270" t="s">
        <v>257</v>
      </c>
      <c r="AE110" s="1270" t="s">
        <v>258</v>
      </c>
      <c r="AF110" s="1270" t="s">
        <v>259</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260</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261</v>
      </c>
      <c r="AD115" s="1270" t="s">
        <v>262</v>
      </c>
      <c r="AE115" s="1270" t="s">
        <v>263</v>
      </c>
      <c r="AF115" s="1270" t="s">
        <v>264</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265</v>
      </c>
      <c r="F121" s="2148" t="s">
        <v>66</v>
      </c>
      <c r="G121" s="2635" t="str">
        <f>INDEX(VD_NAME_LIST,MATCH("4189714",VD_ID_LIST,0))</f>
        <v>Водоотведение</v>
      </c>
      <c r="H121" s="2556"/>
      <c r="I121" s="2556">
        <v>1</v>
      </c>
      <c r="J121" s="2504" t="s">
        <v>265</v>
      </c>
      <c r="K121" s="2188" t="s">
        <v>19</v>
      </c>
      <c r="L121" s="2111"/>
      <c r="M121" s="2111" t="s">
        <v>114</v>
      </c>
      <c r="N121" s="441" t="s">
        <v>28</v>
      </c>
      <c r="O121" s="2188" t="s">
        <v>19</v>
      </c>
      <c r="P121" s="2111"/>
      <c r="Q121" s="2111" t="s">
        <v>114</v>
      </c>
      <c r="R121" s="2636" t="s">
        <v>28</v>
      </c>
      <c r="S121" s="2409" t="s">
        <v>19</v>
      </c>
      <c r="T121" s="2409"/>
      <c r="U121" s="2409" t="s">
        <v>114</v>
      </c>
      <c r="V121" s="1437"/>
      <c r="W121" s="2504"/>
      <c r="Y121" s="1270"/>
      <c r="Z121" s="1270"/>
      <c r="AA121" s="1270"/>
      <c r="AB121" s="1270" t="s">
        <v>266</v>
      </c>
      <c r="AC121" s="1270" t="s">
        <v>267</v>
      </c>
      <c r="AD121" s="1270" t="s">
        <v>268</v>
      </c>
      <c r="AE121" s="1270" t="s">
        <v>269</v>
      </c>
      <c r="AF121" s="1270" t="s">
        <v>270</v>
      </c>
      <c r="AG121" s="1270"/>
      <c r="AH121" s="1270" t="str">
        <f>IF($E$121=0,"",$E$121)</f>
        <v>Тариф на водоотведение</v>
      </c>
      <c r="AI121" s="1270" t="str">
        <f>IF($G$121=0,"",$G$121)</f>
        <v>Водоотведение</v>
      </c>
      <c r="AJ121" s="1270" t="str">
        <f>IF($J$121=0,"",$J$121)</f>
        <v>Тариф на водоотведение</v>
      </c>
      <c r="AK121" s="1270" t="str">
        <f>IF($K$121="нет","без дифференциации",IF($N$121=0,"",$N$121))</f>
        <v>без дифференциации</v>
      </c>
      <c r="AL121" s="1270" t="str">
        <f>IF($O$121="нет","без дифференциации",IF($R$121=0,"",$R$121))</f>
        <v>без дифференциации</v>
      </c>
      <c r="AM121" s="1270" t="str">
        <f>IF($S$121="нет","без дифференциации",IF($V$121=0,"",$V$121))</f>
        <v>без дифференциации</v>
      </c>
      <c r="AN121" s="1270">
        <f>$I$121</f>
        <v>1</v>
      </c>
      <c r="AO121" s="1270" t="str">
        <f>$I$121&amp;"."&amp;$M$121</f>
        <v>1.1</v>
      </c>
      <c r="AP121" s="1270" t="str">
        <f>$I$121&amp;"."&amp;$M$121&amp;"."&amp;$Q$121</f>
        <v>1.1.1</v>
      </c>
      <c r="AQ121" s="1270" t="str">
        <f>$I$121&amp;"."&amp;$M$121&amp;"."&amp;$Q$121&amp;"."&amp;$U$121</f>
        <v>1.1.1.1</v>
      </c>
      <c r="AR121" s="1470">
        <v>0</v>
      </c>
    </row>
    <row s="1856" customFormat="1" customHeight="1" ht="17.25">
      <c r="A122" s="324"/>
      <c r="C122" s="323"/>
      <c r="D122" s="2138"/>
      <c r="E122" s="2146"/>
      <c r="F122" s="2149"/>
      <c r="G122" s="2635"/>
      <c r="H122" s="2556"/>
      <c r="I122" s="2556"/>
      <c r="J122" s="2504"/>
      <c r="K122" s="2189"/>
      <c r="L122" s="2111"/>
      <c r="M122" s="2111"/>
      <c r="N122" s="441" t="s">
        <v>28</v>
      </c>
      <c r="O122" s="2189"/>
      <c r="P122" s="2111"/>
      <c r="Q122" s="2111"/>
      <c r="R122" s="2636" t="s">
        <v>28</v>
      </c>
      <c r="S122" s="2409"/>
      <c r="T122" s="1438"/>
      <c r="U122" s="1439"/>
      <c r="V122" s="1439"/>
      <c r="W122" s="2504"/>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635"/>
      <c r="H123" s="2506"/>
      <c r="I123" s="2506"/>
      <c r="J123" s="2536"/>
      <c r="K123" s="2189"/>
      <c r="L123" s="2506"/>
      <c r="M123" s="2506"/>
      <c r="N123" s="2636" t="s">
        <v>28</v>
      </c>
      <c r="O123" s="2115"/>
      <c r="P123" s="2637"/>
      <c r="Q123" s="2638"/>
      <c r="R123" s="2639" t="s">
        <v>271</v>
      </c>
      <c r="S123" s="2640"/>
      <c r="T123" s="2640"/>
      <c r="U123" s="2640"/>
      <c r="V123" s="2640"/>
      <c r="W123" s="264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635"/>
      <c r="H124" s="2506"/>
      <c r="I124" s="2506"/>
      <c r="J124" s="2536"/>
      <c r="K124" s="2115"/>
      <c r="L124" s="2637"/>
      <c r="M124" s="2638"/>
      <c r="N124" s="2642" t="s">
        <v>272</v>
      </c>
      <c r="O124" s="2638"/>
      <c r="P124" s="2638"/>
      <c r="Q124" s="2638"/>
      <c r="R124" s="2638"/>
      <c r="S124" s="2640"/>
      <c r="T124" s="2640"/>
      <c r="U124" s="2640"/>
      <c r="V124" s="2640"/>
      <c r="W124" s="2643"/>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c r="A125" s="324"/>
      <c r="C125" s="323"/>
      <c r="D125" s="2139"/>
      <c r="E125" s="2147"/>
      <c r="F125" s="2150"/>
      <c r="G125" s="2644"/>
      <c r="H125" s="2637"/>
      <c r="I125" s="2638"/>
      <c r="J125" s="2645" t="s">
        <v>273</v>
      </c>
      <c r="K125" s="2638"/>
      <c r="L125" s="2638"/>
      <c r="M125" s="2638"/>
      <c r="N125" s="2638"/>
      <c r="O125" s="2638"/>
      <c r="P125" s="2638"/>
      <c r="Q125" s="2638"/>
      <c r="R125" s="2638"/>
      <c r="S125" s="2640"/>
      <c r="T125" s="2640"/>
      <c r="U125" s="2640"/>
      <c r="V125" s="2640"/>
      <c r="W125" s="2643"/>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EF0A-0157-1824-3723-0.7F6432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1168</v>
      </c>
      <c r="E5" s="2240"/>
      <c r="F5" s="2240"/>
      <c r="G5" s="2240"/>
      <c r="H5" s="2240"/>
      <c r="I5" s="2240"/>
      <c r="J5" s="2240"/>
      <c r="V5" s="508">
        <v>63</v>
      </c>
    </row>
    <row customHeight="1" ht="15.75">
      <c r="C6" s="179"/>
      <c r="D6" s="2179" t="str">
        <f>IF(org=0,"Не определено",org)</f>
        <v>МУП "ВОДОКАНАЛ"</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121</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88</v>
      </c>
      <c r="E13" s="810" t="s">
        <v>307</v>
      </c>
      <c r="F13" s="810" t="s">
        <v>570</v>
      </c>
      <c r="G13" s="811" t="s">
        <v>308</v>
      </c>
      <c r="H13" s="810" t="s">
        <v>395</v>
      </c>
      <c r="I13" s="811" t="s">
        <v>308</v>
      </c>
      <c r="J13" s="810" t="s">
        <v>395</v>
      </c>
      <c r="K13" s="2235"/>
      <c r="V13" s="508">
        <v>34</v>
      </c>
    </row>
    <row customHeight="1" ht="15" hidden="1">
      <c r="C14" s="179"/>
      <c r="D14" s="596" t="s">
        <v>114</v>
      </c>
      <c r="E14" s="596" t="s">
        <v>102</v>
      </c>
      <c r="F14" s="596" t="s">
        <v>90</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1169</v>
      </c>
      <c r="F17" s="524" t="s">
        <v>311</v>
      </c>
      <c r="G17" s="681"/>
      <c r="H17" s="681"/>
      <c r="I17" s="681"/>
      <c r="J17" s="681"/>
      <c r="K17" s="292" t="s">
        <v>1170</v>
      </c>
      <c r="V17" s="508">
        <v>0</v>
      </c>
    </row>
    <row customHeight="1" ht="48.29999999999999">
      <c r="A18" s="508"/>
      <c r="C18" s="529"/>
      <c r="D18" s="524">
        <v>3</v>
      </c>
      <c r="E18" s="282" t="s">
        <v>818</v>
      </c>
      <c r="F18" s="524" t="s">
        <v>311</v>
      </c>
      <c r="G18" s="812" t="s">
        <v>311</v>
      </c>
      <c r="H18" s="813" t="s">
        <v>311</v>
      </c>
      <c r="I18" s="524" t="s">
        <v>311</v>
      </c>
      <c r="J18" s="581" t="s">
        <v>311</v>
      </c>
      <c r="K18" s="292" t="s">
        <v>1171</v>
      </c>
      <c r="V18" s="508">
        <v>46</v>
      </c>
    </row>
    <row customHeight="1" ht="35.699999999999996">
      <c r="A19" s="508"/>
      <c r="C19" s="529"/>
      <c r="D19" s="542" t="s">
        <v>329</v>
      </c>
      <c r="E19" s="562" t="s">
        <v>820</v>
      </c>
      <c r="F19" s="524" t="s">
        <v>821</v>
      </c>
      <c r="G19" s="820"/>
      <c r="H19" s="109"/>
      <c r="I19" s="820"/>
      <c r="J19" s="821"/>
      <c r="K19" s="682"/>
      <c r="V19" s="508">
        <v>34</v>
      </c>
    </row>
    <row customHeight="1" ht="35.699999999999996">
      <c r="A20" s="508"/>
      <c r="C20" s="529"/>
      <c r="D20" s="1893" t="s">
        <v>337</v>
      </c>
      <c r="E20" s="562" t="s">
        <v>822</v>
      </c>
      <c r="F20" s="524" t="s">
        <v>823</v>
      </c>
      <c r="G20" s="820"/>
      <c r="H20" s="109"/>
      <c r="I20" s="820"/>
      <c r="J20" s="109"/>
      <c r="K20" s="682"/>
      <c r="V20" s="508">
        <v>34</v>
      </c>
    </row>
    <row customHeight="1" ht="48.29999999999999">
      <c r="A21" s="508"/>
      <c r="C21" s="529"/>
      <c r="D21" s="1893" t="s">
        <v>339</v>
      </c>
      <c r="E21" s="562" t="s">
        <v>824</v>
      </c>
      <c r="F21" s="524" t="s">
        <v>575</v>
      </c>
      <c r="G21" s="683"/>
      <c r="H21" s="109"/>
      <c r="I21" s="683"/>
      <c r="J21" s="109"/>
      <c r="K21" s="682"/>
      <c r="V21" s="508">
        <v>46</v>
      </c>
    </row>
    <row customHeight="1" ht="67.5" hidden="1">
      <c r="A22" s="508"/>
      <c r="C22" s="529"/>
      <c r="D22" s="524">
        <v>5</v>
      </c>
      <c r="E22" s="282" t="s">
        <v>1172</v>
      </c>
      <c r="F22" s="524" t="s">
        <v>562</v>
      </c>
      <c r="G22" s="684"/>
      <c r="H22" s="685"/>
      <c r="I22" s="684"/>
      <c r="J22" s="685"/>
      <c r="K22" s="292" t="s">
        <v>1173</v>
      </c>
      <c r="V22" s="508">
        <v>0</v>
      </c>
    </row>
    <row customHeight="1" ht="33.75" hidden="1">
      <c r="C23" s="454"/>
      <c r="D23" s="524">
        <v>6</v>
      </c>
      <c r="E23" s="282" t="s">
        <v>1174</v>
      </c>
      <c r="F23" s="524" t="s">
        <v>1175</v>
      </c>
      <c r="G23" s="684"/>
      <c r="H23" s="684"/>
      <c r="I23" s="684"/>
      <c r="J23" s="684"/>
      <c r="K23" s="292" t="s">
        <v>1176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AB142A-D245-C9B7-AE1E-0.A4BB52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1177</v>
      </c>
      <c r="B1" s="1070" t="s">
        <v>1178</v>
      </c>
      <c r="C1" s="1070" t="s">
        <v>1179</v>
      </c>
      <c r="D1" s="1070" t="s">
        <v>1180</v>
      </c>
      <c r="E1" s="1070" t="s">
        <v>1181</v>
      </c>
      <c r="F1" s="1070" t="s">
        <v>1182</v>
      </c>
      <c r="G1" s="1070" t="s">
        <v>1183</v>
      </c>
      <c r="H1" s="1070" t="s">
        <v>1184</v>
      </c>
      <c r="I1" s="1070" t="s">
        <v>1185</v>
      </c>
      <c r="J1" s="1070" t="s">
        <v>1186</v>
      </c>
      <c r="K1" s="1070" t="s">
        <v>1187</v>
      </c>
      <c r="L1" s="1070" t="s">
        <v>1188</v>
      </c>
      <c r="M1" s="1070"/>
      <c r="N1" s="1070" t="s">
        <v>1189</v>
      </c>
      <c r="O1" s="1070" t="s">
        <v>1190</v>
      </c>
      <c r="P1" s="1070" t="s">
        <v>1191</v>
      </c>
      <c r="Q1" s="1070" t="s">
        <v>1192</v>
      </c>
      <c r="R1" s="1070" t="s">
        <v>1193</v>
      </c>
      <c r="S1" s="1070" t="s">
        <v>1194</v>
      </c>
      <c r="T1" s="1070" t="s">
        <v>1195</v>
      </c>
      <c r="U1" s="1070" t="s">
        <v>1196</v>
      </c>
      <c r="V1" s="1070"/>
      <c r="W1" s="800" t="s">
        <v>1197</v>
      </c>
      <c r="X1" s="1070" t="s">
        <v>1198</v>
      </c>
      <c r="Y1" s="1070" t="s">
        <v>1199</v>
      </c>
      <c r="Z1" s="1070"/>
      <c r="AA1" s="1070" t="s">
        <v>1200</v>
      </c>
      <c r="AB1" s="1070"/>
      <c r="AC1" s="1070" t="s">
        <v>1201</v>
      </c>
      <c r="AD1" s="1070"/>
      <c r="AF1" s="1070" t="s">
        <v>1202</v>
      </c>
      <c r="AH1" s="1070" t="s">
        <v>1203</v>
      </c>
      <c r="AI1" s="1070" t="s">
        <v>1204</v>
      </c>
      <c r="AK1" s="1070" t="s">
        <v>1205</v>
      </c>
      <c r="AM1" s="1070" t="s">
        <v>1206</v>
      </c>
      <c r="AP1" s="1070" t="s">
        <v>1207</v>
      </c>
      <c r="AQ1" s="1070" t="s">
        <v>1208</v>
      </c>
      <c r="AS1" s="1070" t="s">
        <v>1209</v>
      </c>
      <c r="AU1" s="1070" t="s">
        <v>1210</v>
      </c>
      <c r="AW1" s="1070" t="s">
        <v>1211</v>
      </c>
      <c r="AX1" s="1070" t="s">
        <v>1212</v>
      </c>
      <c r="AZ1" s="1155" t="s">
        <v>1213</v>
      </c>
      <c r="BB1" s="1070" t="s">
        <v>1214</v>
      </c>
      <c r="BC1" s="1070"/>
      <c r="BE1" s="1070" t="s">
        <v>1215</v>
      </c>
      <c r="BF1" s="1070" t="s">
        <v>1216</v>
      </c>
      <c r="BH1" s="1072" t="s">
        <v>811</v>
      </c>
      <c r="BI1" s="1073"/>
      <c r="BJ1" s="1074" t="s">
        <v>1217</v>
      </c>
      <c r="BK1" s="1073"/>
      <c r="BL1" s="1075" t="s">
        <v>910</v>
      </c>
      <c r="BM1" s="1073"/>
      <c r="BN1" s="1076" t="s">
        <v>1218</v>
      </c>
      <c r="BS1" s="1430"/>
    </row>
    <row customHeight="1" ht="11.25">
      <c r="A2" s="1077" t="s">
        <v>1219</v>
      </c>
      <c r="B2" s="1078">
        <v>2000</v>
      </c>
      <c r="C2" s="1078">
        <v>2022</v>
      </c>
      <c r="D2" s="1078" t="s">
        <v>66</v>
      </c>
      <c r="E2" s="1079" t="s">
        <v>1220</v>
      </c>
      <c r="F2" s="1079" t="s">
        <v>1221</v>
      </c>
      <c r="G2" s="1079" t="s">
        <v>1222</v>
      </c>
      <c r="H2" s="1080" t="s">
        <v>55</v>
      </c>
      <c r="I2" s="1079" t="s">
        <v>114</v>
      </c>
      <c r="J2" s="1079" t="s">
        <v>1223</v>
      </c>
      <c r="K2" s="1081" t="s">
        <v>1224</v>
      </c>
      <c r="L2" s="1082"/>
      <c r="M2" s="1081">
        <v>1</v>
      </c>
      <c r="N2" s="1165" t="s">
        <v>1225</v>
      </c>
      <c r="O2" s="1080" t="s">
        <v>1226</v>
      </c>
      <c r="P2" s="1083" t="s">
        <v>1227</v>
      </c>
      <c r="Q2" s="1084" t="s">
        <v>523</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1242</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102</v>
      </c>
      <c r="J3" s="1079" t="s">
        <v>560</v>
      </c>
      <c r="K3" s="1081" t="s">
        <v>1154</v>
      </c>
      <c r="L3" s="1082">
        <f>_xlfn.IFERROR(MATCH(K3,OFFER_METHOD,0),0)</f>
        <v>52</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1233</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1244</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90</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1233</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91</v>
      </c>
      <c r="K5" s="1081" t="s">
        <v>1318</v>
      </c>
      <c r="L5" s="1082">
        <f>_xlfn.IFERROR(MATCH(K5,OFFER_METHOD,0),0)</f>
        <v>0</v>
      </c>
      <c r="M5" s="1081">
        <v>4</v>
      </c>
      <c r="N5" s="1095" t="s">
        <v>1319</v>
      </c>
      <c r="O5" s="1079" t="s">
        <v>1320</v>
      </c>
      <c r="Q5" s="1084" t="s">
        <v>1321</v>
      </c>
      <c r="R5" s="146" t="s">
        <v>1322</v>
      </c>
      <c r="T5" s="1080" t="s">
        <v>1323</v>
      </c>
      <c r="U5" s="1082" t="s">
        <v>1324</v>
      </c>
      <c r="V5" s="1086">
        <v>4</v>
      </c>
      <c r="W5" s="1087"/>
      <c r="X5" s="1087" t="s">
        <v>169</v>
      </c>
      <c r="Y5" s="1078" t="s">
        <v>1325</v>
      </c>
      <c r="Z5" s="1094">
        <v>1</v>
      </c>
      <c r="AF5" s="1080" t="s">
        <v>1326</v>
      </c>
      <c r="AH5" s="1079" t="s">
        <v>1327</v>
      </c>
      <c r="AK5" s="1079" t="s">
        <v>1328</v>
      </c>
      <c r="AM5" s="1079" t="s">
        <v>1329</v>
      </c>
      <c r="AP5" s="1090" t="s">
        <v>169</v>
      </c>
      <c r="AQ5" s="1091" t="s">
        <v>169</v>
      </c>
      <c r="AU5" s="1123" t="s">
        <v>1330</v>
      </c>
      <c r="AW5" s="1123" t="s">
        <v>1331</v>
      </c>
      <c r="AX5" s="1123" t="s">
        <v>1331</v>
      </c>
      <c r="AZ5" s="1123" t="s">
        <v>1332</v>
      </c>
      <c r="BB5" s="1123" t="s">
        <v>1333</v>
      </c>
      <c r="BC5" s="1123" t="s">
        <v>1334</v>
      </c>
      <c r="BE5" s="1123">
        <v>2003</v>
      </c>
      <c r="BF5" s="1123" t="s">
        <v>1335</v>
      </c>
      <c r="BH5" s="1071" t="s">
        <v>1336</v>
      </c>
      <c r="BJ5" s="1071" t="s">
        <v>1336</v>
      </c>
      <c r="BL5" s="1071" t="s">
        <v>1336</v>
      </c>
      <c r="BN5" s="1071" t="s">
        <v>1337</v>
      </c>
      <c r="BQ5" s="1284">
        <v>4213775</v>
      </c>
      <c r="BR5" s="1071" t="s">
        <v>1232</v>
      </c>
      <c r="BS5" s="1432"/>
      <c r="BT5" s="1284">
        <v>64236871</v>
      </c>
      <c r="BU5" s="1071" t="s">
        <v>230</v>
      </c>
      <c r="BV5" s="1073"/>
      <c r="BW5" s="1698">
        <v>4213767</v>
      </c>
      <c r="BX5" s="1696" t="s">
        <v>1338</v>
      </c>
      <c r="BZ5" s="1284">
        <v>64237509</v>
      </c>
      <c r="CA5" s="1298" t="s">
        <v>1339</v>
      </c>
    </row>
    <row customHeight="1" ht="11.25">
      <c r="A6" s="1077" t="s">
        <v>1340</v>
      </c>
      <c r="B6" s="1078">
        <v>2004</v>
      </c>
      <c r="C6" s="1078">
        <v>2026</v>
      </c>
      <c r="E6" s="1079" t="s">
        <v>1341</v>
      </c>
      <c r="F6" s="1096"/>
      <c r="H6" s="1080" t="s">
        <v>1342</v>
      </c>
      <c r="I6" s="1079" t="s">
        <v>115</v>
      </c>
      <c r="J6" s="1070" t="s">
        <v>1343</v>
      </c>
      <c r="L6" s="1082">
        <f>SUM(kind_of_control_method_filter)</f>
        <v>52</v>
      </c>
      <c r="N6" s="1095" t="s">
        <v>1344</v>
      </c>
      <c r="O6" s="1079" t="s">
        <v>1345</v>
      </c>
      <c r="R6" s="146" t="s">
        <v>523</v>
      </c>
      <c r="T6" s="1080" t="s">
        <v>1346</v>
      </c>
      <c r="U6" s="1082" t="s">
        <v>1326</v>
      </c>
      <c r="V6" s="1086">
        <v>5</v>
      </c>
      <c r="W6" s="1087"/>
      <c r="X6" s="1078" t="s">
        <v>175</v>
      </c>
      <c r="Y6" s="1078" t="s">
        <v>1347</v>
      </c>
      <c r="Z6" s="1094"/>
      <c r="AA6" s="1097"/>
      <c r="AH6" s="1079" t="s">
        <v>1348</v>
      </c>
      <c r="AK6" s="1079" t="s">
        <v>1349</v>
      </c>
      <c r="AM6" s="1079" t="s">
        <v>1350</v>
      </c>
      <c r="AP6" s="1090" t="s">
        <v>175</v>
      </c>
      <c r="AQ6" s="1091" t="s">
        <v>175</v>
      </c>
      <c r="AU6" s="1123" t="s">
        <v>1351</v>
      </c>
      <c r="AW6" s="1123" t="s">
        <v>1352</v>
      </c>
      <c r="AX6" s="1123" t="s">
        <v>1352</v>
      </c>
      <c r="BB6" s="1123" t="s">
        <v>1353</v>
      </c>
      <c r="BC6" s="1123" t="s">
        <v>1334</v>
      </c>
      <c r="BE6" s="1123">
        <v>2004</v>
      </c>
      <c r="BF6" s="1123" t="s">
        <v>1354</v>
      </c>
      <c r="BH6" s="1071" t="s">
        <v>1355</v>
      </c>
      <c r="BJ6" s="1071" t="s">
        <v>1356</v>
      </c>
      <c r="BL6" s="1071" t="s">
        <v>1356</v>
      </c>
      <c r="BN6" s="1071" t="s">
        <v>1357</v>
      </c>
      <c r="BQ6" s="1284">
        <v>4213784</v>
      </c>
      <c r="BR6" s="1298" t="s">
        <v>1265</v>
      </c>
      <c r="BS6" s="1433"/>
      <c r="BT6" s="1284">
        <v>64236872</v>
      </c>
      <c r="BU6" s="1071" t="s">
        <v>235</v>
      </c>
      <c r="BV6" s="1073"/>
      <c r="BW6" s="1698">
        <v>4213768</v>
      </c>
      <c r="BX6" s="1696" t="s">
        <v>255</v>
      </c>
      <c r="BZ6" s="1284">
        <v>64237510</v>
      </c>
      <c r="CA6" s="1071" t="s">
        <v>1358</v>
      </c>
    </row>
    <row customHeight="1" ht="11.25">
      <c r="A7" s="1077" t="s">
        <v>1359</v>
      </c>
      <c r="B7" s="1078">
        <v>2005</v>
      </c>
      <c r="E7" s="1079" t="s">
        <v>1360</v>
      </c>
      <c r="F7" s="1096"/>
      <c r="H7" s="1080" t="s">
        <v>1361</v>
      </c>
      <c r="I7" s="1079" t="s">
        <v>92</v>
      </c>
      <c r="J7" s="1079" t="s">
        <v>1362</v>
      </c>
      <c r="N7" s="1099" t="s">
        <v>1363</v>
      </c>
      <c r="O7" s="1079" t="s">
        <v>1364</v>
      </c>
      <c r="U7" s="1082" t="s">
        <v>19</v>
      </c>
      <c r="V7" s="373" t="s">
        <v>92</v>
      </c>
      <c r="W7" s="1087"/>
      <c r="X7" s="1078" t="s">
        <v>181</v>
      </c>
      <c r="Y7" s="1078" t="s">
        <v>1325</v>
      </c>
      <c r="Z7" s="1094"/>
      <c r="AA7" s="1097"/>
      <c r="AH7" s="1079" t="s">
        <v>1365</v>
      </c>
      <c r="AK7" s="1079" t="s">
        <v>1366</v>
      </c>
      <c r="AM7" s="1079" t="s">
        <v>1367</v>
      </c>
      <c r="AP7" s="1090" t="s">
        <v>181</v>
      </c>
      <c r="AQ7" s="1091" t="s">
        <v>181</v>
      </c>
      <c r="AU7" s="1123" t="s">
        <v>1368</v>
      </c>
      <c r="AW7" s="1123" t="s">
        <v>1369</v>
      </c>
      <c r="AX7" s="1123" t="s">
        <v>1369</v>
      </c>
      <c r="AZ7" s="1070" t="s">
        <v>1370</v>
      </c>
      <c r="BB7" s="1123" t="s">
        <v>1371</v>
      </c>
      <c r="BC7" s="1123" t="s">
        <v>1334</v>
      </c>
      <c r="BE7" s="1123">
        <v>2005</v>
      </c>
      <c r="BF7" s="1123" t="s">
        <v>1372</v>
      </c>
      <c r="BH7" s="1071" t="s">
        <v>1373</v>
      </c>
      <c r="BJ7" s="1071" t="s">
        <v>1355</v>
      </c>
      <c r="BL7" s="1071" t="s">
        <v>1355</v>
      </c>
      <c r="BN7" s="1071" t="s">
        <v>1374</v>
      </c>
      <c r="BQ7" s="1284">
        <v>4213781</v>
      </c>
      <c r="BR7" s="1071" t="s">
        <v>1258</v>
      </c>
      <c r="BS7" s="1432"/>
      <c r="BT7" s="1284">
        <v>64236873</v>
      </c>
      <c r="BU7" s="1071" t="s">
        <v>240</v>
      </c>
      <c r="BV7" s="1073"/>
      <c r="BW7" s="1698">
        <v>4213769</v>
      </c>
      <c r="BX7" s="1696" t="s">
        <v>1375</v>
      </c>
      <c r="BZ7" s="1284">
        <v>64237511</v>
      </c>
      <c r="CA7" s="1071" t="s">
        <v>274</v>
      </c>
    </row>
    <row customHeight="1" ht="11.25">
      <c r="A8" s="1077" t="s">
        <v>1376</v>
      </c>
      <c r="B8" s="1078">
        <v>2006</v>
      </c>
      <c r="E8" s="1079" t="s">
        <v>1377</v>
      </c>
      <c r="F8" s="1096"/>
      <c r="H8" s="1080" t="s">
        <v>1378</v>
      </c>
      <c r="I8" s="1079" t="s">
        <v>93</v>
      </c>
      <c r="J8" s="1079" t="s">
        <v>1379</v>
      </c>
      <c r="N8" s="1166" t="s">
        <v>1380</v>
      </c>
      <c r="O8" s="1079" t="s">
        <v>1381</v>
      </c>
      <c r="V8" s="373" t="s">
        <v>93</v>
      </c>
      <c r="W8" s="1087"/>
      <c r="X8" s="1078" t="s">
        <v>187</v>
      </c>
      <c r="Y8" s="1078" t="s">
        <v>1325</v>
      </c>
      <c r="Z8" s="1094"/>
      <c r="AA8" s="1097"/>
      <c r="AK8" s="1079" t="s">
        <v>1382</v>
      </c>
      <c r="AP8" s="1090" t="s">
        <v>187</v>
      </c>
      <c r="AQ8" s="1091" t="s">
        <v>187</v>
      </c>
      <c r="AU8" s="1123" t="s">
        <v>1383</v>
      </c>
      <c r="AW8" s="1123" t="s">
        <v>1384</v>
      </c>
      <c r="AX8" s="1123" t="s">
        <v>1384</v>
      </c>
      <c r="AZ8" s="1123" t="s">
        <v>1385</v>
      </c>
      <c r="BB8" s="1123" t="s">
        <v>1386</v>
      </c>
      <c r="BC8" s="1123" t="s">
        <v>1334</v>
      </c>
      <c r="BE8" s="1123">
        <v>2006</v>
      </c>
      <c r="BF8" s="1123" t="s">
        <v>1387</v>
      </c>
      <c r="BH8" s="1071" t="s">
        <v>1388</v>
      </c>
      <c r="BJ8" s="1071" t="s">
        <v>1389</v>
      </c>
      <c r="BL8" s="1071" t="s">
        <v>1389</v>
      </c>
      <c r="BN8" s="1071" t="s">
        <v>1390</v>
      </c>
      <c r="BQ8" s="1284">
        <v>4213776</v>
      </c>
      <c r="BR8" s="1071" t="s">
        <v>169</v>
      </c>
      <c r="BS8" s="1432"/>
      <c r="BT8" s="1284">
        <v>64236874</v>
      </c>
      <c r="BU8" s="1298" t="s">
        <v>1391</v>
      </c>
      <c r="BV8" s="1073"/>
      <c r="BW8" s="1698">
        <v>4213770</v>
      </c>
      <c r="BX8" s="1699" t="s">
        <v>1392</v>
      </c>
      <c r="BZ8" s="1284">
        <v>64237512</v>
      </c>
      <c r="CA8" s="1071" t="s">
        <v>265</v>
      </c>
    </row>
    <row customHeight="1" ht="11.25">
      <c r="A9" s="1077" t="s">
        <v>1393</v>
      </c>
      <c r="B9" s="1078">
        <v>2007</v>
      </c>
      <c r="E9" s="1079" t="s">
        <v>1394</v>
      </c>
      <c r="F9" s="1096"/>
      <c r="G9" s="1070" t="s">
        <v>1395</v>
      </c>
      <c r="H9" s="1070" t="s">
        <v>1396</v>
      </c>
      <c r="I9" s="1079" t="s">
        <v>116</v>
      </c>
      <c r="O9" s="1079" t="s">
        <v>1397</v>
      </c>
      <c r="V9" s="373" t="s">
        <v>116</v>
      </c>
      <c r="W9" s="1087"/>
      <c r="X9" s="1078" t="s">
        <v>193</v>
      </c>
      <c r="Y9" s="1078" t="s">
        <v>1233</v>
      </c>
      <c r="Z9" s="1094">
        <v>1</v>
      </c>
      <c r="AA9" s="1097"/>
      <c r="AK9" s="1079" t="s">
        <v>1398</v>
      </c>
      <c r="AP9" s="1090" t="s">
        <v>1399</v>
      </c>
      <c r="AQ9" s="1091" t="s">
        <v>1399</v>
      </c>
      <c r="AW9" s="1123" t="s">
        <v>1400</v>
      </c>
      <c r="AX9" s="1123" t="s">
        <v>1400</v>
      </c>
      <c r="AZ9" s="1123" t="s">
        <v>1401</v>
      </c>
      <c r="BB9" s="1123" t="s">
        <v>1402</v>
      </c>
      <c r="BC9" s="1123" t="s">
        <v>1334</v>
      </c>
      <c r="BE9" s="1123">
        <v>2007</v>
      </c>
      <c r="BF9" s="1123" t="s">
        <v>1403</v>
      </c>
      <c r="BH9" s="1071" t="s">
        <v>1404</v>
      </c>
      <c r="BJ9" s="1071" t="s">
        <v>1405</v>
      </c>
      <c r="BL9" s="1071" t="s">
        <v>1405</v>
      </c>
      <c r="BN9" s="1071" t="s">
        <v>1406</v>
      </c>
      <c r="BQ9" s="1284">
        <v>4213777</v>
      </c>
      <c r="BR9" s="1071" t="s">
        <v>175</v>
      </c>
      <c r="BS9" s="1432"/>
      <c r="BT9" s="1284">
        <v>64236875</v>
      </c>
      <c r="BU9" s="1071" t="s">
        <v>245</v>
      </c>
      <c r="BV9" s="1073"/>
      <c r="BW9" s="1693"/>
      <c r="BX9" s="1693"/>
    </row>
    <row customHeight="1" ht="11.25">
      <c r="A10" s="1077" t="s">
        <v>1407</v>
      </c>
      <c r="B10" s="1078">
        <v>2008</v>
      </c>
      <c r="E10" s="1079" t="s">
        <v>1408</v>
      </c>
      <c r="F10" s="1096"/>
      <c r="G10" s="1079" t="s">
        <v>1409</v>
      </c>
      <c r="H10" s="1079" t="s">
        <v>1410</v>
      </c>
      <c r="I10" s="1079" t="s">
        <v>152</v>
      </c>
      <c r="J10" s="1070" t="s">
        <v>1411</v>
      </c>
      <c r="K10" s="1070" t="s">
        <v>1412</v>
      </c>
      <c r="O10" s="1079" t="s">
        <v>1413</v>
      </c>
      <c r="V10" s="374" t="s">
        <v>152</v>
      </c>
      <c r="W10" s="1100"/>
      <c r="X10" s="1100" t="s">
        <v>1414</v>
      </c>
      <c r="Y10" s="1101" t="s">
        <v>1415</v>
      </c>
      <c r="Z10" s="1094"/>
      <c r="AP10" s="1090" t="s">
        <v>1414</v>
      </c>
      <c r="AQ10" s="1091" t="s">
        <v>1414</v>
      </c>
      <c r="AW10" s="1123" t="s">
        <v>1416</v>
      </c>
      <c r="AX10" s="1123" t="s">
        <v>1416</v>
      </c>
      <c r="AZ10" s="1123" t="s">
        <v>1417</v>
      </c>
      <c r="BB10" s="1123" t="s">
        <v>1418</v>
      </c>
      <c r="BC10" s="1123" t="s">
        <v>1334</v>
      </c>
      <c r="BE10" s="1123">
        <v>2008</v>
      </c>
      <c r="BF10" s="1123" t="s">
        <v>1419</v>
      </c>
      <c r="BH10" s="1071" t="s">
        <v>1420</v>
      </c>
      <c r="BJ10" s="1071" t="s">
        <v>1421</v>
      </c>
      <c r="BL10" s="1071" t="s">
        <v>1421</v>
      </c>
      <c r="BN10" s="1071" t="s">
        <v>1422</v>
      </c>
      <c r="BQ10" s="1284">
        <v>4213778</v>
      </c>
      <c r="BR10" s="1071" t="s">
        <v>181</v>
      </c>
      <c r="BS10" s="1432"/>
      <c r="BT10" s="1284">
        <v>64236876</v>
      </c>
      <c r="BU10" s="1071" t="s">
        <v>225</v>
      </c>
      <c r="BV10" s="1073"/>
      <c r="BW10" s="1693"/>
      <c r="BX10" s="1693"/>
    </row>
    <row customHeight="1" ht="11.25">
      <c r="A11" s="1077" t="s">
        <v>1423</v>
      </c>
      <c r="B11" s="1078">
        <v>2009</v>
      </c>
      <c r="E11" s="1079" t="s">
        <v>1424</v>
      </c>
      <c r="F11" s="1096"/>
      <c r="G11" s="1079" t="s">
        <v>1425</v>
      </c>
      <c r="H11" s="1079" t="s">
        <v>1426</v>
      </c>
      <c r="I11" s="1079" t="s">
        <v>153</v>
      </c>
      <c r="J11" s="1080" t="s">
        <v>1427</v>
      </c>
      <c r="K11" s="1102" t="s">
        <v>1428</v>
      </c>
      <c r="O11" s="1080" t="s">
        <v>1429</v>
      </c>
      <c r="V11" s="373" t="s">
        <v>153</v>
      </c>
      <c r="W11" s="278"/>
      <c r="X11" s="1087" t="s">
        <v>1399</v>
      </c>
      <c r="Y11" s="1078" t="s">
        <v>1430</v>
      </c>
      <c r="Z11" s="1094"/>
      <c r="AP11" s="1090" t="s">
        <v>193</v>
      </c>
      <c r="AQ11" s="1092" t="s">
        <v>193</v>
      </c>
      <c r="AW11" s="1123" t="s">
        <v>1431</v>
      </c>
      <c r="AX11" s="1123" t="s">
        <v>1431</v>
      </c>
      <c r="AZ11" s="1123" t="s">
        <v>1432</v>
      </c>
      <c r="BB11" s="1123" t="s">
        <v>1433</v>
      </c>
      <c r="BC11" s="1123" t="s">
        <v>1334</v>
      </c>
      <c r="BE11" s="1123">
        <v>2009</v>
      </c>
      <c r="BF11" s="1123" t="s">
        <v>1434</v>
      </c>
      <c r="BH11" s="1071" t="s">
        <v>1435</v>
      </c>
      <c r="BJ11" s="1071" t="s">
        <v>1404</v>
      </c>
      <c r="BL11" s="1071" t="s">
        <v>1404</v>
      </c>
      <c r="BN11" s="1071" t="s">
        <v>1436</v>
      </c>
      <c r="BQ11" s="1284">
        <v>4213780</v>
      </c>
      <c r="BR11" s="1071" t="s">
        <v>187</v>
      </c>
      <c r="BS11" s="1432"/>
      <c r="BW11" s="1693"/>
      <c r="BX11" s="1693"/>
    </row>
    <row customHeight="1" ht="11.25">
      <c r="A12" s="1077" t="s">
        <v>1437</v>
      </c>
      <c r="B12" s="1078">
        <v>2010</v>
      </c>
      <c r="E12" s="1079" t="s">
        <v>1438</v>
      </c>
      <c r="F12" s="1096"/>
      <c r="G12" s="1079" t="s">
        <v>1426</v>
      </c>
      <c r="I12" s="1079" t="s">
        <v>154</v>
      </c>
      <c r="J12" s="1080" t="s">
        <v>1439</v>
      </c>
      <c r="K12" s="1102" t="s">
        <v>1440</v>
      </c>
      <c r="O12" s="1080" t="s">
        <v>523</v>
      </c>
      <c r="V12" s="373" t="s">
        <v>154</v>
      </c>
      <c r="W12" s="1092"/>
      <c r="X12" s="1087" t="s">
        <v>1441</v>
      </c>
      <c r="Y12" s="1078" t="s">
        <v>1233</v>
      </c>
      <c r="AP12" s="1090"/>
      <c r="AW12" s="1123" t="s">
        <v>153</v>
      </c>
      <c r="AX12" s="1123" t="s">
        <v>153</v>
      </c>
      <c r="AZ12" s="1123" t="s">
        <v>1442</v>
      </c>
      <c r="BB12" s="1123" t="s">
        <v>1443</v>
      </c>
      <c r="BC12" s="1123" t="s">
        <v>1334</v>
      </c>
      <c r="BE12" s="1123">
        <v>2010</v>
      </c>
      <c r="BF12" s="1123" t="s">
        <v>1444</v>
      </c>
      <c r="BH12" s="1071" t="s">
        <v>1445</v>
      </c>
      <c r="BJ12" s="1071" t="s">
        <v>1446</v>
      </c>
      <c r="BL12" s="1071" t="s">
        <v>1446</v>
      </c>
      <c r="BN12" s="1071" t="s">
        <v>1447</v>
      </c>
      <c r="BQ12" s="1284">
        <v>4213779</v>
      </c>
      <c r="BR12" s="1071" t="s">
        <v>1399</v>
      </c>
      <c r="BS12" s="1432"/>
      <c r="BT12" s="1073"/>
      <c r="BU12" s="1073"/>
      <c r="BV12" s="1073"/>
      <c r="BW12" s="1693"/>
      <c r="BX12" s="1693"/>
    </row>
    <row customHeight="1" ht="11.25">
      <c r="A13" s="1077" t="s">
        <v>1448</v>
      </c>
      <c r="B13" s="1078">
        <v>2011</v>
      </c>
      <c r="E13" s="1079" t="s">
        <v>1449</v>
      </c>
      <c r="F13" s="1096"/>
      <c r="I13" s="1079" t="s">
        <v>99</v>
      </c>
      <c r="K13" s="1102" t="s">
        <v>1398</v>
      </c>
      <c r="V13" s="373" t="s">
        <v>99</v>
      </c>
      <c r="W13" s="1092"/>
      <c r="X13" s="1092"/>
      <c r="Y13" s="1092"/>
      <c r="AW13" s="1123" t="s">
        <v>154</v>
      </c>
      <c r="AX13" s="1123" t="s">
        <v>154</v>
      </c>
      <c r="BB13" s="1123" t="s">
        <v>1450</v>
      </c>
      <c r="BC13" s="1123" t="s">
        <v>1451</v>
      </c>
      <c r="BE13" s="1123">
        <v>2011</v>
      </c>
      <c r="BF13" s="1123" t="s">
        <v>1452</v>
      </c>
      <c r="BH13" s="1071" t="s">
        <v>1453</v>
      </c>
      <c r="BJ13" s="1071" t="s">
        <v>1435</v>
      </c>
      <c r="BL13" s="1071" t="s">
        <v>1435</v>
      </c>
      <c r="BN13" s="1071" t="s">
        <v>1454</v>
      </c>
      <c r="BQ13" s="1284">
        <v>4213783</v>
      </c>
      <c r="BR13" s="1071" t="s">
        <v>1414</v>
      </c>
      <c r="BS13" s="1432"/>
      <c r="BT13" s="1073"/>
      <c r="BU13" s="1073"/>
      <c r="BV13" s="1073"/>
      <c r="BW13" s="1697"/>
      <c r="BX13" s="1693"/>
    </row>
    <row customHeight="1" ht="11.25">
      <c r="A14" s="1077" t="s">
        <v>1455</v>
      </c>
      <c r="B14" s="1078">
        <v>2012</v>
      </c>
      <c r="I14" s="1079" t="s">
        <v>155</v>
      </c>
      <c r="J14" s="1070" t="s">
        <v>1456</v>
      </c>
      <c r="N14" s="1070" t="s">
        <v>1457</v>
      </c>
      <c r="V14" s="1086">
        <v>13</v>
      </c>
      <c r="W14" s="1087"/>
      <c r="X14" s="1087" t="s">
        <v>1265</v>
      </c>
      <c r="Y14" s="1078" t="s">
        <v>1233</v>
      </c>
      <c r="AW14" s="1123" t="s">
        <v>99</v>
      </c>
      <c r="AX14" s="1123" t="s">
        <v>99</v>
      </c>
      <c r="AZ14" s="1070" t="s">
        <v>1458</v>
      </c>
      <c r="BB14" s="1123" t="s">
        <v>1459</v>
      </c>
      <c r="BC14" s="1123" t="s">
        <v>1451</v>
      </c>
      <c r="BE14" s="1123">
        <v>2012</v>
      </c>
      <c r="BH14" s="1071" t="s">
        <v>1374</v>
      </c>
      <c r="BJ14" s="1220" t="s">
        <v>1460</v>
      </c>
      <c r="BL14" s="1220" t="s">
        <v>1460</v>
      </c>
      <c r="BN14" s="1071" t="s">
        <v>1461</v>
      </c>
      <c r="BQ14" s="1284">
        <v>4213782</v>
      </c>
      <c r="BR14" s="1071" t="s">
        <v>193</v>
      </c>
      <c r="BS14" s="1432"/>
      <c r="BT14" s="1073"/>
      <c r="BU14" s="1073"/>
      <c r="BV14" s="1073"/>
      <c r="BW14" s="1697"/>
      <c r="BX14" s="1693"/>
    </row>
    <row customHeight="1" ht="19.5">
      <c r="A15" s="1077" t="s">
        <v>1462</v>
      </c>
      <c r="B15" s="1078">
        <v>2013</v>
      </c>
      <c r="E15" s="1701" t="s">
        <v>1463</v>
      </c>
      <c r="G15" s="1070" t="s">
        <v>1464</v>
      </c>
      <c r="H15" s="1070" t="s">
        <v>1465</v>
      </c>
      <c r="I15" s="1081" t="s">
        <v>156</v>
      </c>
      <c r="J15" s="1092" t="s">
        <v>587</v>
      </c>
      <c r="N15" s="1161" t="s">
        <v>1466</v>
      </c>
      <c r="X15" s="1090"/>
      <c r="AW15" s="1123" t="s">
        <v>155</v>
      </c>
      <c r="AX15" s="1123" t="s">
        <v>155</v>
      </c>
      <c r="AZ15" s="1123" t="s">
        <v>1385</v>
      </c>
      <c r="BB15" s="1123" t="s">
        <v>1467</v>
      </c>
      <c r="BC15" s="1123" t="s">
        <v>1451</v>
      </c>
      <c r="BE15" s="1123">
        <v>2013</v>
      </c>
      <c r="BH15" s="1071" t="s">
        <v>1390</v>
      </c>
      <c r="BJ15" s="1220" t="s">
        <v>1468</v>
      </c>
      <c r="BL15" s="1220" t="s">
        <v>1468</v>
      </c>
      <c r="BN15" s="1071" t="s">
        <v>1469</v>
      </c>
      <c r="BR15" s="1073"/>
      <c r="BS15" s="1434"/>
      <c r="BT15" s="1073"/>
      <c r="BU15" s="1073"/>
      <c r="BV15" s="1073"/>
      <c r="BW15" s="1697"/>
      <c r="BX15" s="1693"/>
    </row>
    <row customHeight="1" ht="21">
      <c r="A16" s="1873" t="s">
        <v>1470</v>
      </c>
      <c r="B16" s="1078">
        <v>2014</v>
      </c>
      <c r="E16" s="1702" t="s">
        <v>1471</v>
      </c>
      <c r="G16" s="1079" t="s">
        <v>1472</v>
      </c>
      <c r="H16" s="1079" t="s">
        <v>1473</v>
      </c>
      <c r="I16" s="1081" t="s">
        <v>1474</v>
      </c>
      <c r="J16" s="1092" t="s">
        <v>560</v>
      </c>
      <c r="N16" s="1161" t="s">
        <v>1475</v>
      </c>
      <c r="AW16" s="1123" t="s">
        <v>156</v>
      </c>
      <c r="AX16" s="1123" t="s">
        <v>156</v>
      </c>
      <c r="AZ16" s="1123" t="s">
        <v>1401</v>
      </c>
      <c r="BB16" s="1123" t="s">
        <v>1476</v>
      </c>
      <c r="BC16" s="1123" t="s">
        <v>1451</v>
      </c>
      <c r="BE16" s="1123">
        <v>2014</v>
      </c>
      <c r="BH16" s="1071" t="s">
        <v>1406</v>
      </c>
      <c r="BJ16" s="1220" t="s">
        <v>1477</v>
      </c>
      <c r="BL16" s="1220" t="s">
        <v>1477</v>
      </c>
      <c r="BN16" s="1071" t="s">
        <v>1478</v>
      </c>
      <c r="BR16" s="1073"/>
      <c r="BS16" s="1434"/>
      <c r="BT16" s="1073"/>
      <c r="BU16" s="1073"/>
      <c r="BV16" s="1073"/>
      <c r="BW16" s="1697"/>
      <c r="BX16" s="1693"/>
    </row>
    <row customHeight="1" ht="21">
      <c r="A17" s="1077" t="s">
        <v>1479</v>
      </c>
      <c r="B17" s="1078">
        <v>2015</v>
      </c>
      <c r="G17" s="1079" t="s">
        <v>1426</v>
      </c>
      <c r="H17" s="1079" t="s">
        <v>1426</v>
      </c>
      <c r="I17" s="1079" t="s">
        <v>1480</v>
      </c>
      <c r="N17" s="1161" t="s">
        <v>1481</v>
      </c>
      <c r="X17" s="1090"/>
      <c r="AW17" s="1123" t="s">
        <v>1474</v>
      </c>
      <c r="AX17" s="1123" t="s">
        <v>1474</v>
      </c>
      <c r="AZ17" s="1123" t="s">
        <v>1482</v>
      </c>
      <c r="BB17" s="1123" t="s">
        <v>1483</v>
      </c>
      <c r="BC17" s="1123" t="s">
        <v>1334</v>
      </c>
      <c r="BE17" s="1123">
        <v>2015</v>
      </c>
      <c r="BH17" s="1071" t="s">
        <v>1422</v>
      </c>
      <c r="BJ17" s="1220" t="s">
        <v>1484</v>
      </c>
      <c r="BL17" s="1220" t="s">
        <v>1484</v>
      </c>
      <c r="BN17" s="1071" t="s">
        <v>1485</v>
      </c>
      <c r="BR17" s="1070" t="s">
        <v>1276</v>
      </c>
      <c r="BS17" s="1431"/>
      <c r="BU17" s="1070" t="s">
        <v>1486</v>
      </c>
      <c r="BV17" s="1073"/>
      <c r="BW17" s="1693"/>
      <c r="BX17" s="1695" t="s">
        <v>1487</v>
      </c>
      <c r="CA17" s="1070" t="s">
        <v>1488</v>
      </c>
      <c r="CD17" s="1070" t="s">
        <v>1489</v>
      </c>
    </row>
    <row customHeight="1" ht="21">
      <c r="A18" s="1077" t="s">
        <v>1490</v>
      </c>
      <c r="B18" s="1078">
        <v>2016</v>
      </c>
      <c r="E18" s="2008" t="s">
        <v>1491</v>
      </c>
      <c r="I18" s="1079" t="s">
        <v>1492</v>
      </c>
      <c r="N18" s="1161" t="s">
        <v>1493</v>
      </c>
      <c r="X18" s="1090"/>
      <c r="AW18" s="1123" t="s">
        <v>1480</v>
      </c>
      <c r="AX18" s="1123" t="s">
        <v>1480</v>
      </c>
      <c r="BB18" s="1123" t="s">
        <v>1494</v>
      </c>
      <c r="BC18" s="1123" t="s">
        <v>1334</v>
      </c>
      <c r="BE18" s="1123">
        <v>2016</v>
      </c>
      <c r="BH18" s="1071" t="s">
        <v>1436</v>
      </c>
      <c r="BJ18" s="1220" t="s">
        <v>1495</v>
      </c>
      <c r="BL18" s="1220" t="s">
        <v>1495</v>
      </c>
      <c r="BN18" s="1071" t="s">
        <v>1496</v>
      </c>
      <c r="BQ18" s="1435" t="s">
        <v>1306</v>
      </c>
      <c r="BR18" s="1162" t="s">
        <v>1307</v>
      </c>
      <c r="BS18" s="277"/>
      <c r="BT18" s="1435" t="s">
        <v>1497</v>
      </c>
      <c r="BU18" s="1162" t="s">
        <v>1498</v>
      </c>
      <c r="BV18" s="1073"/>
      <c r="BW18" s="1700" t="s">
        <v>1499</v>
      </c>
      <c r="BX18" s="1694" t="s">
        <v>1500</v>
      </c>
      <c r="BZ18" s="1435" t="s">
        <v>1501</v>
      </c>
      <c r="CA18" s="1162" t="s">
        <v>1502</v>
      </c>
      <c r="CC18" s="1435" t="s">
        <v>1503</v>
      </c>
      <c r="CD18" s="1162" t="s">
        <v>1504</v>
      </c>
    </row>
    <row customHeight="1" ht="21">
      <c r="A19" s="1873" t="s">
        <v>1505</v>
      </c>
      <c r="B19" s="1078">
        <v>2017</v>
      </c>
      <c r="E19" s="1077" t="s">
        <v>168</v>
      </c>
      <c r="I19" s="1079" t="s">
        <v>1506</v>
      </c>
      <c r="N19" s="1161" t="s">
        <v>1507</v>
      </c>
      <c r="X19" s="1090"/>
      <c r="AW19" s="1123" t="s">
        <v>1492</v>
      </c>
      <c r="AX19" s="1123" t="s">
        <v>1492</v>
      </c>
      <c r="AZ19" s="1070" t="s">
        <v>1508</v>
      </c>
      <c r="BB19" s="1123" t="s">
        <v>1509</v>
      </c>
      <c r="BC19" s="1123" t="s">
        <v>1334</v>
      </c>
      <c r="BE19" s="1123">
        <v>2017</v>
      </c>
      <c r="BH19" s="1071" t="s">
        <v>1510</v>
      </c>
      <c r="BJ19" s="1220" t="s">
        <v>1511</v>
      </c>
      <c r="BL19" s="1220" t="s">
        <v>1511</v>
      </c>
      <c r="BQ19" s="1284">
        <v>4190064</v>
      </c>
      <c r="BR19" s="1071" t="s">
        <v>1512</v>
      </c>
      <c r="BS19" s="1432"/>
      <c r="BT19" s="1284">
        <v>4189671</v>
      </c>
      <c r="BU19" s="1071" t="s">
        <v>1513</v>
      </c>
      <c r="BV19" s="1073"/>
      <c r="BW19" s="1698">
        <v>4189706</v>
      </c>
      <c r="BX19" s="1696" t="s">
        <v>1514</v>
      </c>
      <c r="BZ19" s="1284">
        <v>4189714</v>
      </c>
      <c r="CA19" s="1071" t="s">
        <v>1515</v>
      </c>
      <c r="CC19" s="1284">
        <v>4189708</v>
      </c>
      <c r="CD19" s="1071" t="s">
        <v>1516</v>
      </c>
    </row>
    <row customHeight="1" ht="21">
      <c r="A20" s="1077" t="s">
        <v>1517</v>
      </c>
      <c r="B20" s="1078">
        <v>2018</v>
      </c>
      <c r="E20" s="1077" t="s">
        <v>1265</v>
      </c>
      <c r="I20" s="1079" t="s">
        <v>1518</v>
      </c>
      <c r="N20" s="1161" t="s">
        <v>1519</v>
      </c>
      <c r="AW20" s="1123" t="s">
        <v>1506</v>
      </c>
      <c r="AX20" s="1123" t="s">
        <v>1506</v>
      </c>
      <c r="AZ20" s="1123" t="s">
        <v>1520</v>
      </c>
      <c r="BB20" s="1123" t="s">
        <v>1521</v>
      </c>
      <c r="BC20" s="1123" t="s">
        <v>1451</v>
      </c>
      <c r="BE20" s="1123">
        <v>2018</v>
      </c>
      <c r="BH20" s="1071" t="s">
        <v>1447</v>
      </c>
      <c r="BJ20" s="1071" t="s">
        <v>1374</v>
      </c>
      <c r="BL20" s="1071" t="s">
        <v>1374</v>
      </c>
      <c r="BQ20" s="1284">
        <v>4190065</v>
      </c>
      <c r="BR20" s="1071" t="s">
        <v>1522</v>
      </c>
      <c r="BS20" s="1432"/>
      <c r="BT20" s="1284">
        <v>4189672</v>
      </c>
      <c r="BU20" s="1071" t="s">
        <v>1523</v>
      </c>
      <c r="BV20" s="1073"/>
      <c r="BW20" s="1698">
        <v>4189705</v>
      </c>
      <c r="BX20" s="1696" t="s">
        <v>1524</v>
      </c>
      <c r="BZ20" s="1284">
        <v>4189713</v>
      </c>
      <c r="CA20" s="1071" t="s">
        <v>1524</v>
      </c>
      <c r="CC20" s="1284">
        <v>4189709</v>
      </c>
      <c r="CD20" s="1071" t="s">
        <v>1525</v>
      </c>
    </row>
    <row customHeight="1" ht="21">
      <c r="A21" s="1077" t="s">
        <v>1526</v>
      </c>
      <c r="B21" s="1078">
        <v>2019</v>
      </c>
      <c r="I21" s="1079" t="s">
        <v>1527</v>
      </c>
      <c r="N21" s="1161" t="s">
        <v>1528</v>
      </c>
      <c r="AW21" s="1123" t="s">
        <v>1518</v>
      </c>
      <c r="AX21" s="1123" t="s">
        <v>1518</v>
      </c>
      <c r="AZ21" s="1123" t="s">
        <v>1529</v>
      </c>
      <c r="BB21" s="1123" t="s">
        <v>1530</v>
      </c>
      <c r="BC21" s="1123" t="s">
        <v>1334</v>
      </c>
      <c r="BE21" s="1123">
        <v>2019</v>
      </c>
      <c r="BH21" s="1071" t="s">
        <v>1454</v>
      </c>
      <c r="BJ21" s="1071" t="s">
        <v>1390</v>
      </c>
      <c r="BL21" s="1071" t="s">
        <v>1390</v>
      </c>
      <c r="BQ21" s="1284">
        <v>4190066</v>
      </c>
      <c r="BR21" s="1071" t="s">
        <v>1531</v>
      </c>
      <c r="BS21" s="1432"/>
      <c r="BT21" s="1284">
        <v>4189673</v>
      </c>
      <c r="BU21" s="1071" t="s">
        <v>1532</v>
      </c>
      <c r="BV21" s="1073"/>
      <c r="BW21" s="1698">
        <v>4189707</v>
      </c>
      <c r="BX21" s="1696" t="s">
        <v>1533</v>
      </c>
      <c r="BZ21" s="1284">
        <v>4189712</v>
      </c>
      <c r="CA21" s="1071" t="s">
        <v>1534</v>
      </c>
      <c r="CC21" s="1284">
        <v>4189710</v>
      </c>
      <c r="CD21" s="1071" t="s">
        <v>1535</v>
      </c>
    </row>
    <row customHeight="1" ht="21">
      <c r="A22" s="1077" t="s">
        <v>1536</v>
      </c>
      <c r="B22" s="1078">
        <v>2020</v>
      </c>
      <c r="N22" s="1161" t="s">
        <v>1537</v>
      </c>
      <c r="AW22" s="1123" t="s">
        <v>1527</v>
      </c>
      <c r="AX22" s="1123" t="s">
        <v>1527</v>
      </c>
      <c r="AZ22" s="1123" t="s">
        <v>1538</v>
      </c>
      <c r="BB22" s="1123" t="s">
        <v>1539</v>
      </c>
      <c r="BC22" s="1123" t="s">
        <v>1334</v>
      </c>
      <c r="BE22" s="1123">
        <v>2020</v>
      </c>
      <c r="BH22" s="1071" t="s">
        <v>1461</v>
      </c>
      <c r="BJ22" s="1071" t="s">
        <v>1406</v>
      </c>
      <c r="BL22" s="1071" t="s">
        <v>1406</v>
      </c>
      <c r="BQ22" s="1284">
        <v>4190067</v>
      </c>
      <c r="BR22" s="1071" t="s">
        <v>1540</v>
      </c>
      <c r="BS22" s="1432"/>
      <c r="BT22" s="1284">
        <v>4189674</v>
      </c>
      <c r="BU22" s="1071" t="s">
        <v>1541</v>
      </c>
      <c r="BV22" s="1073"/>
      <c r="BW22" s="1073"/>
      <c r="CC22" s="1284">
        <v>4189711</v>
      </c>
      <c r="CD22" s="1071" t="s">
        <v>298</v>
      </c>
    </row>
    <row customHeight="1" ht="21">
      <c r="A23" s="1077" t="s">
        <v>1542</v>
      </c>
      <c r="B23" s="1078">
        <v>2021</v>
      </c>
      <c r="AW23" s="1123" t="s">
        <v>1543</v>
      </c>
      <c r="AX23" s="1123" t="s">
        <v>1543</v>
      </c>
      <c r="AZ23" s="1123" t="s">
        <v>1544</v>
      </c>
      <c r="BB23" s="1123" t="s">
        <v>1545</v>
      </c>
      <c r="BC23" s="1123" t="s">
        <v>1244</v>
      </c>
      <c r="BE23" s="1123">
        <v>2021</v>
      </c>
      <c r="BH23" s="1071" t="s">
        <v>1469</v>
      </c>
      <c r="BJ23" s="1071" t="s">
        <v>1422</v>
      </c>
      <c r="BL23" s="1071" t="s">
        <v>1422</v>
      </c>
      <c r="BQ23" s="1284">
        <v>4190068</v>
      </c>
      <c r="BR23" s="1071" t="s">
        <v>1546</v>
      </c>
      <c r="BS23" s="1432"/>
      <c r="BT23" s="1284">
        <v>4189675</v>
      </c>
      <c r="BU23" s="1071" t="s">
        <v>1547</v>
      </c>
      <c r="BV23" s="1073"/>
      <c r="BW23" s="1073"/>
      <c r="CC23" s="1284">
        <v>5110778</v>
      </c>
      <c r="CD23" s="1071" t="s">
        <v>1548</v>
      </c>
    </row>
    <row customHeight="1" ht="21">
      <c r="A24" s="1077" t="s">
        <v>1549</v>
      </c>
      <c r="B24" s="1078">
        <v>2022</v>
      </c>
      <c r="AW24" s="1123" t="s">
        <v>1550</v>
      </c>
      <c r="AX24" s="1123" t="s">
        <v>1550</v>
      </c>
      <c r="AZ24" s="1123" t="s">
        <v>1551</v>
      </c>
      <c r="BB24" s="1123" t="s">
        <v>1552</v>
      </c>
      <c r="BC24" s="1123" t="s">
        <v>1553</v>
      </c>
      <c r="BE24" s="1123">
        <v>2022</v>
      </c>
      <c r="BH24" s="1071" t="s">
        <v>1478</v>
      </c>
      <c r="BJ24" s="1071" t="s">
        <v>1436</v>
      </c>
      <c r="BL24" s="1071" t="s">
        <v>1436</v>
      </c>
      <c r="BQ24" s="1284">
        <v>4190069</v>
      </c>
      <c r="BR24" s="1071" t="s">
        <v>1554</v>
      </c>
      <c r="BS24" s="1432"/>
      <c r="BT24" s="1284">
        <v>4189676</v>
      </c>
      <c r="BU24" s="1071" t="s">
        <v>1555</v>
      </c>
      <c r="BV24" s="1073"/>
      <c r="BW24" s="1073"/>
      <c r="CC24" s="1284">
        <v>25575374</v>
      </c>
      <c r="CD24" s="1071" t="s">
        <v>1556</v>
      </c>
    </row>
    <row customHeight="1" ht="11.25">
      <c r="A25" s="1077" t="s">
        <v>1557</v>
      </c>
      <c r="B25" s="1078">
        <v>2023</v>
      </c>
      <c r="AW25" s="1123" t="s">
        <v>1558</v>
      </c>
      <c r="AX25" s="1123" t="s">
        <v>1558</v>
      </c>
      <c r="AZ25" s="1123" t="s">
        <v>1559</v>
      </c>
      <c r="BB25" s="1123" t="s">
        <v>1560</v>
      </c>
      <c r="BC25" s="1123" t="s">
        <v>1553</v>
      </c>
      <c r="BE25" s="1123">
        <v>2023</v>
      </c>
      <c r="BH25" s="1071" t="s">
        <v>1485</v>
      </c>
      <c r="BJ25" s="1071" t="s">
        <v>1510</v>
      </c>
      <c r="BL25" s="1071" t="s">
        <v>1510</v>
      </c>
      <c r="BQ25" s="1284">
        <v>4190070</v>
      </c>
      <c r="BR25" s="1071" t="s">
        <v>1561</v>
      </c>
      <c r="BS25" s="1432"/>
      <c r="BT25" s="1284">
        <v>4189677</v>
      </c>
      <c r="BU25" s="1071" t="s">
        <v>1562</v>
      </c>
      <c r="BV25" s="1073"/>
      <c r="BW25" s="1073"/>
    </row>
    <row customHeight="1" ht="11.25">
      <c r="A26" s="1077" t="s">
        <v>1563</v>
      </c>
      <c r="B26" s="1078">
        <v>2024</v>
      </c>
      <c r="J26" s="1734" t="s">
        <v>1564</v>
      </c>
      <c r="AX26" s="1123" t="s">
        <v>1565</v>
      </c>
      <c r="AZ26" s="1123" t="s">
        <v>1429</v>
      </c>
      <c r="BB26" s="1123" t="s">
        <v>1566</v>
      </c>
      <c r="BC26" s="1123" t="s">
        <v>1553</v>
      </c>
      <c r="BE26" s="1123">
        <v>2024</v>
      </c>
      <c r="BH26" s="1071" t="s">
        <v>1496</v>
      </c>
      <c r="BJ26" s="1071" t="s">
        <v>1447</v>
      </c>
      <c r="BL26" s="1071" t="s">
        <v>1447</v>
      </c>
      <c r="BQ26" s="1284">
        <v>4190071</v>
      </c>
      <c r="BR26" s="1071" t="s">
        <v>1567</v>
      </c>
      <c r="BS26" s="1432"/>
      <c r="BV26" s="1073"/>
      <c r="BW26" s="1073"/>
    </row>
    <row customHeight="1" ht="11.25">
      <c r="A27" s="1077" t="s">
        <v>1568</v>
      </c>
      <c r="B27" s="1078">
        <v>2025</v>
      </c>
      <c r="J27" s="179" t="s">
        <v>103</v>
      </c>
      <c r="AX27" s="1123" t="s">
        <v>1569</v>
      </c>
      <c r="BB27" s="1123" t="s">
        <v>1570</v>
      </c>
      <c r="BC27" s="1123" t="s">
        <v>1553</v>
      </c>
      <c r="BE27" s="1123">
        <v>2025</v>
      </c>
      <c r="BH27" s="1073" t="s">
        <v>28</v>
      </c>
      <c r="BJ27" s="1071" t="s">
        <v>1454</v>
      </c>
      <c r="BL27" s="1071" t="s">
        <v>1454</v>
      </c>
      <c r="BN27" s="1073" t="s">
        <v>28</v>
      </c>
      <c r="BQ27" s="1284">
        <v>4190072</v>
      </c>
      <c r="BR27" s="1071" t="s">
        <v>1571</v>
      </c>
      <c r="BS27" s="1432"/>
      <c r="BV27" s="1073"/>
      <c r="BW27" s="1073"/>
    </row>
    <row customHeight="1" ht="11.25">
      <c r="A28" s="1077" t="s">
        <v>1572</v>
      </c>
      <c r="D28" s="1104"/>
      <c r="E28" s="1105"/>
      <c r="F28" s="1105"/>
      <c r="H28" s="1106" t="s">
        <v>1573</v>
      </c>
      <c r="AX28" s="1123" t="s">
        <v>1574</v>
      </c>
      <c r="AZ28" s="1070" t="s">
        <v>1575</v>
      </c>
      <c r="BB28" s="1123" t="s">
        <v>1576</v>
      </c>
      <c r="BC28" s="1123" t="s">
        <v>1577</v>
      </c>
      <c r="BE28" s="1123">
        <v>2026</v>
      </c>
      <c r="BH28" s="1073" t="s">
        <v>28</v>
      </c>
      <c r="BJ28" s="1071" t="s">
        <v>1461</v>
      </c>
      <c r="BL28" s="1071" t="s">
        <v>1461</v>
      </c>
      <c r="BN28" s="1073" t="s">
        <v>28</v>
      </c>
      <c r="BQ28" s="1284">
        <v>4190073</v>
      </c>
      <c r="BR28" s="1071" t="s">
        <v>1578</v>
      </c>
      <c r="BS28" s="1432"/>
      <c r="BV28" s="1073"/>
      <c r="BW28" s="1073"/>
    </row>
    <row customHeight="1" ht="11.25">
      <c r="A29" s="1077" t="s">
        <v>1579</v>
      </c>
      <c r="D29" s="1107" t="s">
        <v>1580</v>
      </c>
      <c r="E29" s="1108" t="str">
        <f>IF(TEMPLATE_GROUP="","",INDEX(StartDateList,MATCH(TEMPLATE_GROUP,CodeTemplateList,0),1))</f>
        <v>01.01.2024</v>
      </c>
      <c r="F29" s="1108" t="str">
        <f>IF(TEMPLATE_GROUP="","",INDEX(EndDateList,MATCH(TEMPLATE_GROUP,CodeTemplateList,0),1))</f>
        <v>31.12.2028</v>
      </c>
      <c r="H29" s="1109" t="s">
        <v>1581</v>
      </c>
      <c r="AX29" s="1123" t="s">
        <v>1582</v>
      </c>
      <c r="AZ29" s="1123" t="s">
        <v>1228</v>
      </c>
      <c r="BB29" s="1123" t="s">
        <v>1429</v>
      </c>
      <c r="BC29" s="1094"/>
      <c r="BE29" s="1123">
        <v>2027</v>
      </c>
      <c r="BJ29" s="1071" t="s">
        <v>1469</v>
      </c>
      <c r="BL29" s="1071" t="s">
        <v>1469</v>
      </c>
    </row>
    <row customHeight="1" ht="11.25">
      <c r="A30" s="1077" t="s">
        <v>1583</v>
      </c>
      <c r="D30" s="1110"/>
      <c r="E30" s="1111"/>
      <c r="F30" s="1111"/>
      <c r="AX30" s="1123" t="s">
        <v>1584</v>
      </c>
      <c r="AZ30" s="1123" t="s">
        <v>1254</v>
      </c>
      <c r="BE30" s="1123">
        <v>2028</v>
      </c>
      <c r="BJ30" s="1071" t="s">
        <v>1585</v>
      </c>
      <c r="BL30" s="1071" t="s">
        <v>1585</v>
      </c>
    </row>
    <row customHeight="1" ht="12.75">
      <c r="A31" s="1077" t="s">
        <v>1586</v>
      </c>
      <c r="D31" s="1104"/>
      <c r="E31" s="1105"/>
      <c r="F31" s="1105"/>
      <c r="H31" s="1112"/>
      <c r="AX31" s="1123" t="s">
        <v>1587</v>
      </c>
      <c r="AZ31" s="1123" t="s">
        <v>1588</v>
      </c>
      <c r="BE31" s="1123">
        <v>2029</v>
      </c>
      <c r="BJ31" s="1071" t="s">
        <v>1589</v>
      </c>
      <c r="BL31" s="1071" t="s">
        <v>1589</v>
      </c>
    </row>
    <row customHeight="1" ht="11.25">
      <c r="A32" s="1077" t="s">
        <v>1590</v>
      </c>
      <c r="D32" s="1107" t="s">
        <v>1591</v>
      </c>
      <c r="E32" s="1108" t="str">
        <f>IF(TEMPLATE_GROUP="","",INDEX(StartDateList,MATCH(TEMPLATE_GROUP,CodeTemplateList,0),1))</f>
        <v>01.01.2024</v>
      </c>
      <c r="F32" s="1108" t="str">
        <f>IF(TEMPLATE_GROUP="","",INDEX(EndDateList,MATCH(TEMPLATE_GROUP,CodeTemplateList,0),1))</f>
        <v>31.12.2028</v>
      </c>
      <c r="H32" s="1113" t="s">
        <v>1592</v>
      </c>
      <c r="O32" s="1077" t="s">
        <v>1226</v>
      </c>
      <c r="AX32" s="1123" t="s">
        <v>1593</v>
      </c>
      <c r="AZ32" s="1123" t="s">
        <v>1322</v>
      </c>
      <c r="BE32" s="1123">
        <v>2030</v>
      </c>
      <c r="BJ32" s="1071" t="s">
        <v>1478</v>
      </c>
      <c r="BL32" s="1071" t="s">
        <v>1478</v>
      </c>
    </row>
    <row customHeight="1" ht="11.25">
      <c r="A33" s="1077" t="s">
        <v>1594</v>
      </c>
      <c r="O33" s="1077" t="s">
        <v>1252</v>
      </c>
      <c r="AX33" s="1123" t="s">
        <v>1595</v>
      </c>
      <c r="AZ33" s="1123" t="s">
        <v>523</v>
      </c>
      <c r="BE33" s="1123">
        <v>2031</v>
      </c>
      <c r="BJ33" s="1071" t="s">
        <v>1485</v>
      </c>
      <c r="BL33" s="1071" t="s">
        <v>1485</v>
      </c>
    </row>
    <row customHeight="1" ht="11.25">
      <c r="A34" s="1077" t="s">
        <v>1596</v>
      </c>
      <c r="O34" s="1077" t="s">
        <v>1287</v>
      </c>
      <c r="AX34" s="1123" t="s">
        <v>1597</v>
      </c>
      <c r="BE34" s="1123">
        <v>2032</v>
      </c>
      <c r="BJ34" s="1071" t="s">
        <v>1496</v>
      </c>
      <c r="BL34" s="1071" t="s">
        <v>1496</v>
      </c>
    </row>
    <row customHeight="1" ht="11.25">
      <c r="A35" s="1077" t="s">
        <v>1598</v>
      </c>
      <c r="O35" s="1077" t="s">
        <v>1320</v>
      </c>
      <c r="AX35" s="1123" t="s">
        <v>1599</v>
      </c>
      <c r="AZ35" s="1070" t="s">
        <v>1600</v>
      </c>
      <c r="BE35" s="1123">
        <v>2033</v>
      </c>
      <c r="BL35" s="1071" t="s">
        <v>1601</v>
      </c>
    </row>
    <row customHeight="1" ht="11.25">
      <c r="A36" s="1873" t="s">
        <v>1602</v>
      </c>
      <c r="D36" s="1114" t="s">
        <v>1603</v>
      </c>
      <c r="E36" s="1115" t="s">
        <v>910</v>
      </c>
      <c r="F36" s="1116" t="str">
        <f>INDEX(E37:E41,MATCH(TEMPLATE_SPHERE,F37:F41,0))</f>
        <v>водоотведения</v>
      </c>
      <c r="G36" s="1116" t="str">
        <f>INDEX(G37:G41,MATCH(TEMPLATE_SPHERE,F37:F41,0))</f>
        <v>водоотведение</v>
      </c>
      <c r="O36" s="1077" t="s">
        <v>1345</v>
      </c>
      <c r="AX36" s="1123" t="s">
        <v>1604</v>
      </c>
      <c r="AZ36" s="1123" t="s">
        <v>523</v>
      </c>
      <c r="BE36" s="1123">
        <v>2034</v>
      </c>
      <c r="BL36" s="1071" t="s">
        <v>1605</v>
      </c>
    </row>
    <row customHeight="1" ht="11.25">
      <c r="A37" s="1077" t="s">
        <v>1606</v>
      </c>
      <c r="E37" s="410" t="s">
        <v>1607</v>
      </c>
      <c r="F37" s="1117" t="s">
        <v>811</v>
      </c>
      <c r="G37" s="410" t="s">
        <v>1608</v>
      </c>
      <c r="O37" s="1077" t="s">
        <v>1364</v>
      </c>
      <c r="AX37" s="1123" t="s">
        <v>1609</v>
      </c>
      <c r="AZ37" s="1123" t="s">
        <v>1253</v>
      </c>
      <c r="BE37" s="1123">
        <v>2035</v>
      </c>
    </row>
    <row customHeight="1" ht="11.25">
      <c r="A38" s="1077" t="s">
        <v>1610</v>
      </c>
      <c r="E38" s="410" t="s">
        <v>1611</v>
      </c>
      <c r="F38" s="1118" t="s">
        <v>857</v>
      </c>
      <c r="G38" s="410" t="s">
        <v>1612</v>
      </c>
      <c r="O38" s="1077" t="s">
        <v>1381</v>
      </c>
      <c r="AX38" s="1123" t="s">
        <v>1613</v>
      </c>
      <c r="AZ38" s="1123" t="s">
        <v>1288</v>
      </c>
      <c r="BE38" s="1123">
        <v>2036</v>
      </c>
      <c r="BH38" s="1070" t="s">
        <v>1614</v>
      </c>
      <c r="BJ38" s="1070" t="s">
        <v>1615</v>
      </c>
      <c r="BL38" s="1070" t="s">
        <v>1616</v>
      </c>
      <c r="BN38" s="1070" t="s">
        <v>1617</v>
      </c>
    </row>
    <row customHeight="1" ht="11.25">
      <c r="A39" s="1077" t="s">
        <v>1618</v>
      </c>
      <c r="E39" s="410" t="s">
        <v>1619</v>
      </c>
      <c r="F39" s="1118" t="s">
        <v>910</v>
      </c>
      <c r="G39" s="410" t="s">
        <v>1620</v>
      </c>
      <c r="O39" s="1077" t="s">
        <v>1397</v>
      </c>
      <c r="AX39" s="1123" t="s">
        <v>1621</v>
      </c>
      <c r="AZ39" s="1123" t="s">
        <v>1321</v>
      </c>
      <c r="BE39" s="1123">
        <v>2037</v>
      </c>
      <c r="BH39" s="1071" t="s">
        <v>1622</v>
      </c>
      <c r="BJ39" s="1220" t="s">
        <v>1622</v>
      </c>
      <c r="BL39" s="1220" t="s">
        <v>1622</v>
      </c>
      <c r="BN39" s="1071" t="s">
        <v>1623</v>
      </c>
    </row>
    <row customHeight="1" ht="11.25">
      <c r="A40" s="1077" t="s">
        <v>1624</v>
      </c>
      <c r="E40" s="410" t="s">
        <v>1625</v>
      </c>
      <c r="F40" s="1118" t="s">
        <v>897</v>
      </c>
      <c r="G40" s="410" t="s">
        <v>1626</v>
      </c>
      <c r="O40" s="1077" t="s">
        <v>1413</v>
      </c>
      <c r="AX40" s="1123" t="s">
        <v>1627</v>
      </c>
      <c r="BE40" s="1123">
        <v>2038</v>
      </c>
      <c r="BH40" s="1071" t="s">
        <v>1628</v>
      </c>
      <c r="BJ40" s="1220" t="s">
        <v>1030</v>
      </c>
      <c r="BL40" s="1220" t="s">
        <v>1030</v>
      </c>
      <c r="BN40" s="1071" t="s">
        <v>1064</v>
      </c>
    </row>
    <row customHeight="1" ht="11.25">
      <c r="A41" s="1077" t="s">
        <v>1629</v>
      </c>
      <c r="E41" s="410" t="s">
        <v>1630</v>
      </c>
      <c r="F41" s="1118" t="s">
        <v>1631</v>
      </c>
      <c r="G41" s="410" t="s">
        <v>1630</v>
      </c>
      <c r="O41" s="1077" t="s">
        <v>1429</v>
      </c>
      <c r="AX41" s="1123" t="s">
        <v>1632</v>
      </c>
      <c r="AZ41" s="1070" t="s">
        <v>1633</v>
      </c>
      <c r="BE41" s="1123">
        <v>2039</v>
      </c>
      <c r="BH41" s="1071" t="s">
        <v>1634</v>
      </c>
      <c r="BJ41" s="1220" t="s">
        <v>1026</v>
      </c>
      <c r="BL41" s="1220" t="s">
        <v>1026</v>
      </c>
      <c r="BN41" s="1071" t="s">
        <v>1051</v>
      </c>
    </row>
    <row customHeight="1" ht="11.25">
      <c r="A42" s="1077" t="s">
        <v>1635</v>
      </c>
      <c r="AX42" s="1123" t="s">
        <v>1636</v>
      </c>
      <c r="AZ42" s="1123" t="s">
        <v>1226</v>
      </c>
      <c r="BE42" s="1123">
        <v>2040</v>
      </c>
      <c r="BH42" s="1071" t="s">
        <v>1048</v>
      </c>
      <c r="BJ42" s="1220" t="s">
        <v>1028</v>
      </c>
      <c r="BL42" s="1220" t="s">
        <v>1028</v>
      </c>
      <c r="BN42" s="1071" t="s">
        <v>1637</v>
      </c>
    </row>
    <row customHeight="1" ht="11.25">
      <c r="A43" s="1077" t="s">
        <v>1638</v>
      </c>
      <c r="AX43" s="1123" t="s">
        <v>1639</v>
      </c>
      <c r="AZ43" s="1123" t="s">
        <v>1252</v>
      </c>
      <c r="BE43" s="1123">
        <v>2041</v>
      </c>
      <c r="BH43" s="1071" t="s">
        <v>1640</v>
      </c>
      <c r="BJ43" s="1220" t="s">
        <v>1634</v>
      </c>
      <c r="BL43" s="1220" t="s">
        <v>1634</v>
      </c>
      <c r="BN43" s="1071" t="s">
        <v>1641</v>
      </c>
    </row>
    <row customHeight="1" ht="11.25">
      <c r="A44" s="1077" t="s">
        <v>1642</v>
      </c>
      <c r="G44" s="1097">
        <f>YEAR(TODAY())</f>
        <v>2025</v>
      </c>
      <c r="I44" s="802" t="s">
        <v>1643</v>
      </c>
      <c r="J44" s="1092" t="s">
        <v>1644</v>
      </c>
      <c r="K44" s="1092" t="s">
        <v>1645</v>
      </c>
      <c r="AX44" s="1123" t="s">
        <v>1646</v>
      </c>
      <c r="AZ44" s="1123" t="s">
        <v>1287</v>
      </c>
      <c r="BE44" s="1123">
        <v>2042</v>
      </c>
      <c r="BH44" s="1071" t="s">
        <v>1647</v>
      </c>
      <c r="BJ44" s="1220" t="s">
        <v>1048</v>
      </c>
      <c r="BL44" s="1220" t="s">
        <v>1048</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104</v>
      </c>
      <c r="AZ45" s="1123" t="s">
        <v>1320</v>
      </c>
      <c r="BE45" s="1123">
        <v>2043</v>
      </c>
      <c r="BH45" s="1071" t="s">
        <v>1655</v>
      </c>
      <c r="BJ45" s="1220" t="s">
        <v>1042</v>
      </c>
      <c r="BL45" s="1220" t="s">
        <v>1042</v>
      </c>
      <c r="BN45" s="1071" t="s">
        <v>1656</v>
      </c>
    </row>
    <row customHeight="1" ht="11.25">
      <c r="A46" s="1077" t="s">
        <v>1657</v>
      </c>
      <c r="E46" s="410" t="s">
        <v>26</v>
      </c>
      <c r="F46" s="1117" t="s">
        <v>1658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1659</v>
      </c>
      <c r="AZ46" s="1123" t="s">
        <v>1345</v>
      </c>
      <c r="BE46" s="1123">
        <v>2044</v>
      </c>
      <c r="BH46" s="1071" t="s">
        <v>1051</v>
      </c>
      <c r="BJ46" s="1220" t="s">
        <v>1032</v>
      </c>
      <c r="BL46" s="1220" t="s">
        <v>1032</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1663</v>
      </c>
      <c r="AZ47" s="1123" t="s">
        <v>1364</v>
      </c>
      <c r="BE47" s="1123">
        <v>2045</v>
      </c>
      <c r="BH47" s="1071" t="s">
        <v>1637</v>
      </c>
      <c r="BJ47" s="1220" t="s">
        <v>1034</v>
      </c>
      <c r="BL47" s="1220" t="s">
        <v>1034</v>
      </c>
      <c r="BN47" s="1071" t="s">
        <v>1664</v>
      </c>
    </row>
    <row customHeight="1" ht="11.25">
      <c r="A48" s="1077" t="s">
        <v>1665</v>
      </c>
      <c r="E48" s="410" t="s">
        <v>1666</v>
      </c>
      <c r="F48" s="1118" t="s">
        <v>1667</v>
      </c>
      <c r="G48" s="1119" t="str">
        <f>_xlfn.IFERROR(IF(f_year="","01.01."&amp;CURRENT_YEAR,"01.01."&amp;f_year),"01.01."&amp;CURRENT_YEAR)</f>
        <v>01.01.2025</v>
      </c>
      <c r="H48" s="1119" t="str">
        <f>_xlfn.IFERROR(IF(f_year="","31.12."&amp;CURRENT_YEAR,"31.12."&amp;f_year),"31.12."&amp;CURRENT_YEAR)</f>
        <v>31.12.2025</v>
      </c>
      <c r="I48" s="1745">
        <f>IF(f_year="",TRUE,FALSE)</f>
        <v>1</v>
      </c>
      <c r="J48" s="1748" t="s">
        <v>1668</v>
      </c>
      <c r="K48" s="1749"/>
      <c r="AX48" s="1123" t="s">
        <v>1669</v>
      </c>
      <c r="AZ48" s="1123" t="s">
        <v>1381</v>
      </c>
      <c r="BE48" s="1123">
        <v>2046</v>
      </c>
      <c r="BH48" s="1071" t="s">
        <v>1641</v>
      </c>
      <c r="BJ48" s="1220" t="s">
        <v>1036</v>
      </c>
      <c r="BL48" s="1220" t="s">
        <v>1036</v>
      </c>
      <c r="BN48" s="1071" t="s">
        <v>1670</v>
      </c>
    </row>
    <row customHeight="1" ht="11.25">
      <c r="A49" s="1077" t="s">
        <v>1671</v>
      </c>
      <c r="E49" s="410" t="s">
        <v>1672</v>
      </c>
      <c r="F49" s="1118" t="s">
        <v>1673</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1674</v>
      </c>
      <c r="AZ49" s="1123" t="s">
        <v>1397</v>
      </c>
      <c r="BE49" s="1123">
        <v>2047</v>
      </c>
      <c r="BH49" s="1071" t="s">
        <v>1052</v>
      </c>
      <c r="BJ49" s="1220" t="s">
        <v>1038</v>
      </c>
      <c r="BL49" s="1220" t="s">
        <v>1038</v>
      </c>
    </row>
    <row customHeight="1" ht="11.25">
      <c r="A50" s="1077" t="s">
        <v>1675</v>
      </c>
      <c r="E50" s="410" t="s">
        <v>1676</v>
      </c>
      <c r="F50" s="1118" t="s">
        <v>1022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1677</v>
      </c>
      <c r="AZ50" s="1123" t="s">
        <v>1413</v>
      </c>
      <c r="BE50" s="1123">
        <v>2048</v>
      </c>
      <c r="BH50" s="1071" t="s">
        <v>1648</v>
      </c>
      <c r="BJ50" s="1220" t="s">
        <v>1040</v>
      </c>
      <c r="BL50" s="1220" t="s">
        <v>1040</v>
      </c>
    </row>
    <row customHeight="1" ht="11.25">
      <c r="A51" s="1077" t="s">
        <v>1678</v>
      </c>
      <c r="E51" s="410" t="s">
        <v>1679</v>
      </c>
      <c r="F51" s="1118" t="s">
        <v>1651</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1680</v>
      </c>
      <c r="AZ51" s="1123" t="s">
        <v>1429</v>
      </c>
      <c r="BE51" s="1123">
        <v>2049</v>
      </c>
      <c r="BH51" s="1071" t="s">
        <v>1656</v>
      </c>
      <c r="BJ51" s="1220" t="s">
        <v>1681</v>
      </c>
      <c r="BL51" s="1220" t="s">
        <v>1681</v>
      </c>
    </row>
    <row customHeight="1" ht="11.25">
      <c r="A52" s="1077" t="s">
        <v>1682</v>
      </c>
      <c r="E52" s="410" t="s">
        <v>1683</v>
      </c>
      <c r="F52" s="1118" t="s">
        <v>1684</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1685</v>
      </c>
      <c r="AZ52" s="1123" t="s">
        <v>523</v>
      </c>
      <c r="BE52" s="1123">
        <v>2050</v>
      </c>
      <c r="BH52" s="1071" t="s">
        <v>1660</v>
      </c>
      <c r="BJ52" s="1220" t="s">
        <v>1051</v>
      </c>
      <c r="BL52" s="1220" t="s">
        <v>1051</v>
      </c>
    </row>
    <row customHeight="1" ht="11.25">
      <c r="A53" s="1077" t="s">
        <v>1686</v>
      </c>
      <c r="E53" s="410" t="s">
        <v>1687</v>
      </c>
      <c r="F53" s="1118" t="s">
        <v>1687</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1688</v>
      </c>
      <c r="K53" s="1749"/>
      <c r="AX53" s="1123" t="s">
        <v>1689</v>
      </c>
      <c r="BE53" s="1123">
        <v>2051</v>
      </c>
      <c r="BH53" s="1071" t="s">
        <v>1664</v>
      </c>
      <c r="BJ53" s="1220" t="s">
        <v>1637</v>
      </c>
      <c r="BL53" s="1220" t="s">
        <v>1637</v>
      </c>
    </row>
    <row customHeight="1" ht="11.25">
      <c r="A54" s="1077" t="s">
        <v>1690</v>
      </c>
      <c r="AX54" s="1123" t="s">
        <v>1691</v>
      </c>
      <c r="AZ54" s="1070" t="s">
        <v>1692</v>
      </c>
      <c r="BE54" s="1123">
        <v>2052</v>
      </c>
      <c r="BH54" s="1071" t="s">
        <v>1670</v>
      </c>
      <c r="BJ54" s="1220" t="s">
        <v>1641</v>
      </c>
      <c r="BL54" s="1220" t="s">
        <v>1641</v>
      </c>
    </row>
    <row customHeight="1" ht="11.25">
      <c r="A55" s="1077" t="s">
        <v>1693</v>
      </c>
      <c r="AX55" s="1123" t="s">
        <v>1694</v>
      </c>
      <c r="AZ55" s="1123" t="s">
        <v>1229</v>
      </c>
      <c r="BE55" s="1123">
        <v>2053</v>
      </c>
      <c r="BH55" s="1073" t="s">
        <v>28</v>
      </c>
      <c r="BJ55" s="1220" t="s">
        <v>1052</v>
      </c>
      <c r="BL55" s="1220" t="s">
        <v>1052</v>
      </c>
    </row>
    <row customHeight="1" ht="11.25">
      <c r="A56" s="1077" t="s">
        <v>1695</v>
      </c>
      <c r="D56" s="1121" t="s">
        <v>1696</v>
      </c>
      <c r="E56" s="1098" t="s">
        <v>115</v>
      </c>
      <c r="F56" s="1077" t="s">
        <v>1697</v>
      </c>
      <c r="AX56" s="1123" t="s">
        <v>1698</v>
      </c>
      <c r="AZ56" s="1123" t="s">
        <v>1255</v>
      </c>
      <c r="BE56" s="1123">
        <v>2054</v>
      </c>
      <c r="BH56" s="1073" t="s">
        <v>28</v>
      </c>
      <c r="BJ56" s="1220" t="s">
        <v>1648</v>
      </c>
      <c r="BL56" s="1220" t="s">
        <v>1648</v>
      </c>
    </row>
    <row customHeight="1" ht="11.25">
      <c r="A57" s="1077" t="s">
        <v>1699</v>
      </c>
      <c r="D57" s="1121" t="s">
        <v>1700</v>
      </c>
      <c r="E57" s="1098" t="s">
        <v>115</v>
      </c>
      <c r="F57" s="1077" t="s">
        <v>1697</v>
      </c>
      <c r="AX57" s="1123" t="s">
        <v>1701</v>
      </c>
      <c r="AZ57" s="1123" t="s">
        <v>1290</v>
      </c>
      <c r="BE57" s="1123">
        <v>2055</v>
      </c>
      <c r="BJ57" s="1220" t="s">
        <v>1656</v>
      </c>
      <c r="BL57" s="1220" t="s">
        <v>1656</v>
      </c>
    </row>
    <row customHeight="1" ht="11.25">
      <c r="A58" s="1077" t="s">
        <v>1702</v>
      </c>
      <c r="D58" s="1121" t="s">
        <v>1703</v>
      </c>
      <c r="E58" s="1098" t="s">
        <v>115</v>
      </c>
      <c r="F58" s="1077" t="s">
        <v>1697</v>
      </c>
      <c r="AX58" s="1123" t="s">
        <v>1704</v>
      </c>
      <c r="BE58" s="1123">
        <v>2056</v>
      </c>
      <c r="BJ58" s="1220" t="s">
        <v>1660</v>
      </c>
      <c r="BL58" s="1220" t="s">
        <v>1660</v>
      </c>
    </row>
    <row customHeight="1" ht="11.25">
      <c r="A59" s="1077" t="s">
        <v>1705</v>
      </c>
      <c r="D59" s="1121" t="s">
        <v>135</v>
      </c>
      <c r="E59" s="1098" t="s">
        <v>1593</v>
      </c>
      <c r="F59" s="1077" t="s">
        <v>1706</v>
      </c>
      <c r="AX59" s="1123" t="s">
        <v>1707</v>
      </c>
      <c r="AZ59" s="1070" t="s">
        <v>1708</v>
      </c>
      <c r="BE59" s="1123">
        <v>2057</v>
      </c>
      <c r="BJ59" s="1220" t="s">
        <v>1664</v>
      </c>
      <c r="BL59" s="1220" t="s">
        <v>1664</v>
      </c>
    </row>
    <row customHeight="1" ht="11.25">
      <c r="A60" s="1077" t="s">
        <v>1709</v>
      </c>
      <c r="D60" s="1121" t="s">
        <v>1710</v>
      </c>
      <c r="E60" s="1098" t="s">
        <v>1593</v>
      </c>
      <c r="F60" s="1077" t="s">
        <v>1706</v>
      </c>
      <c r="AX60" s="1123" t="s">
        <v>1711</v>
      </c>
      <c r="AZ60" s="1123" t="s">
        <v>1230</v>
      </c>
      <c r="BE60" s="1123">
        <v>2058</v>
      </c>
      <c r="BJ60" s="1220" t="s">
        <v>1670</v>
      </c>
      <c r="BL60" s="1220" t="s">
        <v>1670</v>
      </c>
    </row>
    <row customHeight="1" ht="11.25">
      <c r="A61" s="1077" t="s">
        <v>1712</v>
      </c>
      <c r="D61" s="1121" t="s">
        <v>1713</v>
      </c>
      <c r="E61" s="1098" t="s">
        <v>1593</v>
      </c>
      <c r="F61" s="1077" t="s">
        <v>1706</v>
      </c>
      <c r="AX61" s="1123" t="s">
        <v>1714</v>
      </c>
      <c r="AZ61" s="1123" t="s">
        <v>1256</v>
      </c>
      <c r="BE61" s="1123">
        <v>2059</v>
      </c>
      <c r="BL61" s="1220" t="s">
        <v>1044</v>
      </c>
    </row>
    <row customHeight="1" ht="11.25">
      <c r="A62" s="1077" t="s">
        <v>1715</v>
      </c>
      <c r="D62" s="1121" t="s">
        <v>134</v>
      </c>
      <c r="E62" s="1098">
        <v>30</v>
      </c>
      <c r="F62" s="1077" t="s">
        <v>1706</v>
      </c>
      <c r="AZ62" s="1123" t="s">
        <v>1291</v>
      </c>
      <c r="BE62" s="1123">
        <v>2060</v>
      </c>
      <c r="BL62" s="1220" t="s">
        <v>1046</v>
      </c>
    </row>
    <row customHeight="1" ht="11.25">
      <c r="A63" s="1077" t="s">
        <v>1716</v>
      </c>
      <c r="D63" s="1121" t="s">
        <v>1717</v>
      </c>
      <c r="E63" s="1098">
        <v>30</v>
      </c>
      <c r="F63" s="1077" t="s">
        <v>1706</v>
      </c>
      <c r="AZ63" s="1123" t="s">
        <v>1323</v>
      </c>
      <c r="BE63" s="1123">
        <v>2061</v>
      </c>
    </row>
    <row customHeight="1" ht="11.25">
      <c r="A64" s="1077" t="s">
        <v>1718</v>
      </c>
      <c r="D64" s="1121" t="s">
        <v>1719</v>
      </c>
      <c r="E64" s="1098">
        <v>30</v>
      </c>
      <c r="F64" s="1077" t="s">
        <v>1706</v>
      </c>
      <c r="AZ64" s="1123" t="s">
        <v>1346</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1231</v>
      </c>
      <c r="BE67" s="1123">
        <v>2065</v>
      </c>
    </row>
    <row customHeight="1" ht="11.25">
      <c r="A68" s="1077" t="s">
        <v>1724</v>
      </c>
      <c r="AZ68" s="1123" t="s">
        <v>1257</v>
      </c>
      <c r="BE68" s="1123">
        <v>2066</v>
      </c>
      <c r="BH68" s="1070" t="s">
        <v>1725</v>
      </c>
      <c r="BJ68" s="1070" t="s">
        <v>1726</v>
      </c>
      <c r="BL68" s="1070" t="s">
        <v>1727</v>
      </c>
      <c r="BN68" s="1070" t="s">
        <v>1728</v>
      </c>
    </row>
    <row customHeight="1" ht="11.25">
      <c r="A69" s="1077" t="s">
        <v>1729</v>
      </c>
      <c r="AZ69" s="1123" t="s">
        <v>1292</v>
      </c>
      <c r="BE69" s="1123">
        <v>2067</v>
      </c>
      <c r="BH69" s="1071" t="s">
        <v>1730</v>
      </c>
      <c r="BI69" s="1120" t="s">
        <v>114</v>
      </c>
      <c r="BJ69" s="1071" t="s">
        <v>1731</v>
      </c>
      <c r="BK69" s="1120" t="s">
        <v>114</v>
      </c>
      <c r="BL69" s="1071" t="s">
        <v>1732</v>
      </c>
      <c r="BM69" s="1073" t="s">
        <v>114</v>
      </c>
      <c r="BN69" s="1071" t="s">
        <v>1733</v>
      </c>
    </row>
    <row customHeight="1" ht="11.25">
      <c r="A70" s="1077" t="s">
        <v>1734</v>
      </c>
      <c r="AZ70" s="1123" t="s">
        <v>1324</v>
      </c>
      <c r="BE70" s="1123">
        <v>2068</v>
      </c>
      <c r="BH70" s="1071" t="s">
        <v>1735</v>
      </c>
      <c r="BJ70" s="1071" t="s">
        <v>1736</v>
      </c>
      <c r="BL70" s="1071" t="s">
        <v>1737</v>
      </c>
      <c r="BN70" s="1071" t="s">
        <v>1738</v>
      </c>
    </row>
    <row customHeight="1" ht="11.25">
      <c r="A71" s="1077" t="s">
        <v>1739</v>
      </c>
      <c r="AZ71" s="1123" t="s">
        <v>1326</v>
      </c>
      <c r="BE71" s="1123">
        <v>2069</v>
      </c>
      <c r="BH71" s="1071" t="s">
        <v>1740</v>
      </c>
      <c r="BI71" s="1120" t="s">
        <v>90</v>
      </c>
      <c r="BJ71" s="1071" t="s">
        <v>1741</v>
      </c>
      <c r="BK71" s="1120" t="s">
        <v>90</v>
      </c>
      <c r="BL71" s="1071" t="s">
        <v>1742</v>
      </c>
      <c r="BM71" s="1073" t="s">
        <v>90</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115</v>
      </c>
      <c r="BJ73" s="1071" t="s">
        <v>1749</v>
      </c>
      <c r="BK73" s="1120" t="s">
        <v>115</v>
      </c>
      <c r="BL73" s="1071" t="s">
        <v>1750</v>
      </c>
      <c r="BM73" s="1073" t="s">
        <v>115</v>
      </c>
      <c r="BN73" s="1071" t="s">
        <v>1751</v>
      </c>
    </row>
    <row customHeight="1" ht="11.25">
      <c r="A74" s="1077" t="s">
        <v>1752</v>
      </c>
      <c r="BH74" s="1071" t="s">
        <v>1753</v>
      </c>
      <c r="BJ74" s="1071" t="s">
        <v>1754</v>
      </c>
      <c r="BL74" s="1071" t="s">
        <v>1755</v>
      </c>
      <c r="BN74" s="1071" t="s">
        <v>1756</v>
      </c>
    </row>
    <row customHeight="1" ht="11.25">
      <c r="A75" s="1077" t="s">
        <v>16</v>
      </c>
      <c r="AZ75" s="1070" t="s">
        <v>1757</v>
      </c>
      <c r="BH75" s="1071" t="s">
        <v>1758</v>
      </c>
      <c r="BJ75" s="1071" t="s">
        <v>1758</v>
      </c>
      <c r="BL75" s="1071" t="s">
        <v>1758</v>
      </c>
    </row>
    <row customHeight="1" ht="11.25">
      <c r="A76" s="1077" t="s">
        <v>1759</v>
      </c>
      <c r="AZ76" s="1123" t="s">
        <v>1240</v>
      </c>
      <c r="BH76" s="1071" t="s">
        <v>1760</v>
      </c>
      <c r="BJ76" s="1071" t="s">
        <v>1761</v>
      </c>
      <c r="BL76" s="1071" t="s">
        <v>1762</v>
      </c>
    </row>
    <row customHeight="1" ht="11.25">
      <c r="A77" s="1077" t="s">
        <v>1763</v>
      </c>
      <c r="AZ77" s="1123" t="s">
        <v>1267</v>
      </c>
    </row>
    <row customHeight="1" ht="11.25">
      <c r="A78" s="1077" t="s">
        <v>1764</v>
      </c>
      <c r="AZ78" s="1123" t="s">
        <v>1299</v>
      </c>
    </row>
    <row customHeight="1" ht="11.25">
      <c r="A79" s="1077" t="s">
        <v>1765</v>
      </c>
      <c r="AZ79" s="1123" t="s">
        <v>1330</v>
      </c>
      <c r="BH79" s="1070" t="s">
        <v>1766</v>
      </c>
      <c r="BJ79" s="1070" t="s">
        <v>1767</v>
      </c>
      <c r="BL79" s="1070" t="s">
        <v>1768</v>
      </c>
    </row>
    <row customHeight="1" ht="11.25">
      <c r="A80" s="1077" t="s">
        <v>1769</v>
      </c>
      <c r="AZ80" s="1123" t="s">
        <v>1351</v>
      </c>
      <c r="BH80" s="1071" t="s">
        <v>1770</v>
      </c>
      <c r="BJ80" s="1071" t="s">
        <v>1771</v>
      </c>
      <c r="BL80" s="1071" t="s">
        <v>1772</v>
      </c>
    </row>
    <row customHeight="1" ht="11.25">
      <c r="A81" s="1077" t="s">
        <v>1773</v>
      </c>
      <c r="AZ81" s="1123" t="s">
        <v>1368</v>
      </c>
      <c r="BH81" s="1071" t="s">
        <v>1774</v>
      </c>
      <c r="BJ81" s="1071" t="s">
        <v>1775</v>
      </c>
      <c r="BL81" s="1071" t="s">
        <v>1776</v>
      </c>
    </row>
    <row customHeight="1" ht="11.25">
      <c r="A82" s="1077" t="s">
        <v>1777</v>
      </c>
      <c r="AZ82" s="1123" t="s">
        <v>1383</v>
      </c>
      <c r="BH82" s="1071" t="s">
        <v>1778</v>
      </c>
      <c r="BJ82" s="1071" t="s">
        <v>1779</v>
      </c>
      <c r="BL82" s="1071" t="s">
        <v>1780</v>
      </c>
    </row>
    <row customHeight="1" ht="11.25">
      <c r="A83" s="1077" t="s">
        <v>1781</v>
      </c>
      <c r="BH83" s="1071" t="s">
        <v>1782</v>
      </c>
      <c r="BJ83" s="1071" t="s">
        <v>1783</v>
      </c>
      <c r="BL83" s="1071" t="s">
        <v>1784</v>
      </c>
    </row>
    <row customHeight="1" ht="11.25">
      <c r="A84" s="1077" t="s">
        <v>1785</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1022</v>
      </c>
    </row>
    <row customHeight="1" ht="11.25">
      <c r="A91" s="1077" t="s">
        <v>1806</v>
      </c>
      <c r="AZ91" s="1123" t="s">
        <v>1058</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1429</v>
      </c>
      <c r="BL100" s="1071" t="s">
        <v>1429</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575</v>
      </c>
      <c r="BH108" s="1071" t="s">
        <v>1859</v>
      </c>
      <c r="BJ108" s="1071" t="s">
        <v>1860</v>
      </c>
      <c r="BL108" s="1071" t="s">
        <v>1515</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523</v>
      </c>
    </row>
    <row customHeight="1" ht="11.25">
      <c r="AZ116" s="1904" t="s">
        <v>1848</v>
      </c>
      <c r="BA116" s="1905" t="s">
        <v>1849</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2EC72-7C98-12D7-E6EA-0.4017A15F}"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103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Ставропольский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88</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"ВОДОКАНАЛ"</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1865</v>
      </c>
      <c r="F13" s="1524" t="s">
        <v>311</v>
      </c>
      <c r="G13" s="477"/>
      <c r="H13" s="1536"/>
      <c r="J13" s="458">
        <v>19</v>
      </c>
    </row>
    <row customHeight="1" ht="19.95">
      <c r="A14" s="505"/>
      <c r="B14" s="505"/>
      <c r="C14" s="460"/>
      <c r="D14" s="1526" t="s">
        <v>712</v>
      </c>
      <c r="E14" s="1527" t="s">
        <v>1866</v>
      </c>
      <c r="F14" s="1529"/>
      <c r="G14" s="1528" t="s">
        <v>1867</v>
      </c>
      <c r="H14" s="1536"/>
      <c r="J14" s="458">
        <v>19</v>
      </c>
    </row>
    <row customHeight="1" ht="19.95">
      <c r="A15" s="505"/>
      <c r="B15" s="505"/>
      <c r="C15" s="460"/>
      <c r="D15" s="1526" t="s">
        <v>312</v>
      </c>
      <c r="E15" s="1527" t="s">
        <v>1868</v>
      </c>
      <c r="F15" s="1529"/>
      <c r="G15" s="1528" t="s">
        <v>1869</v>
      </c>
      <c r="H15" s="1536"/>
      <c r="J15" s="458">
        <v>19</v>
      </c>
    </row>
    <row customHeight="1" ht="24">
      <c r="A16" s="505"/>
      <c r="B16" s="505"/>
      <c r="C16" s="460"/>
      <c r="D16" s="1526" t="s">
        <v>315</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91</v>
      </c>
      <c r="E18" s="1530" t="s">
        <v>1874</v>
      </c>
      <c r="F18" s="1529"/>
      <c r="G18" s="477" t="s">
        <v>1873</v>
      </c>
      <c r="H18" s="1536"/>
      <c r="I18" s="855"/>
      <c r="J18" s="458">
        <v>46</v>
      </c>
    </row>
    <row customHeight="1" ht="23.25">
      <c r="A19" s="505"/>
      <c r="B19" s="505"/>
      <c r="C19" s="460"/>
      <c r="D19" s="1523" t="s">
        <v>115</v>
      </c>
      <c r="E19" s="1530" t="s">
        <v>1875</v>
      </c>
      <c r="F19" s="1524" t="s">
        <v>311</v>
      </c>
      <c r="G19" s="2474" t="s">
        <v>1876</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92</v>
      </c>
      <c r="E22" s="477" t="s">
        <v>1877</v>
      </c>
      <c r="F22" s="1529"/>
      <c r="G22" s="477" t="s">
        <v>1878</v>
      </c>
      <c r="H22" s="1535"/>
      <c r="J22" s="504">
        <v>25</v>
      </c>
    </row>
    <row s="504" customFormat="1" customHeight="1" ht="19.95">
      <c r="A23" s="505"/>
      <c r="B23" s="505"/>
      <c r="C23" s="505"/>
      <c r="D23" s="1523" t="s">
        <v>93</v>
      </c>
      <c r="E23" s="1530" t="s">
        <v>1879</v>
      </c>
      <c r="F23" s="1534"/>
      <c r="G23" s="477" t="s">
        <v>1880</v>
      </c>
      <c r="H23" s="1535"/>
      <c r="J23" s="504">
        <v>19</v>
      </c>
    </row>
    <row s="504" customFormat="1" customHeight="1" ht="144" hidden="1">
      <c r="A24" s="505"/>
      <c r="B24" s="505"/>
      <c r="C24" s="505"/>
      <c r="D24" s="1523" t="s">
        <v>116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E76E5-99F8-B8E9-3AB1-0.D43054E3}"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49</v>
      </c>
      <c r="H1" s="1634" t="s">
        <v>51</v>
      </c>
      <c r="IU1" s="1158" t="s">
        <v>14</v>
      </c>
    </row>
    <row s="1853" customFormat="1" customHeight="1" ht="22.5" hidden="1">
      <c r="A2" s="834"/>
      <c r="B2" s="1163">
        <v>1</v>
      </c>
      <c r="C2" s="1163"/>
      <c r="D2" s="1931" t="s">
        <v>103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88</v>
      </c>
      <c r="F8" s="1543" t="s">
        <v>1881</v>
      </c>
      <c r="G8" s="1543" t="s">
        <v>49</v>
      </c>
      <c r="H8" s="1543" t="s">
        <v>51</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55D9C-B49D-0BD8-A62C-0.99D0C12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103</v>
      </c>
      <c r="E2" s="1892"/>
      <c r="F2" s="1895" t="str">
        <f>IF(ROIV_INFO_NAME="","",ROIV_INFO_NAME)</f>
        <v>МУП "ВОДОКАНАЛ"</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"ВОДОКАНАЛ"</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60B3D-D8DD-7287-71B2-0.0D7A01D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103</v>
      </c>
      <c r="E2" s="1907"/>
      <c r="F2" s="1909" t="str">
        <f>IF(ROIV_INFO_NAME="","",ROIV_INFO_NAME)</f>
        <v>МУП "ВОДОКАНАЛ"</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88</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"ВОДОКАНАЛ"</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8C2A3-909C-C79C-6967-0.183F1508}"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103</v>
      </c>
      <c r="E2" s="2130">
        <v>1</v>
      </c>
      <c r="F2" s="2306" t="str">
        <f>IF(region_name="","",region_name)</f>
        <v>Ставропольский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103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88</v>
      </c>
      <c r="F11" s="2495" t="s">
        <v>309</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Ставропольский край</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80942-20AF-9E11-889C-0.52AD60F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88</v>
      </c>
      <c r="E9" s="2212" t="s">
        <v>1899</v>
      </c>
      <c r="F9" s="2212"/>
      <c r="G9" s="2212"/>
      <c r="H9" s="2212"/>
      <c r="I9" s="2212"/>
      <c r="M9" s="124">
        <v>28</v>
      </c>
    </row>
    <row customHeight="1" ht="24">
      <c r="D10" s="2212"/>
      <c r="E10" s="130" t="s">
        <v>1900</v>
      </c>
      <c r="F10" s="130" t="s">
        <v>1901</v>
      </c>
      <c r="G10" s="130" t="s">
        <v>1902</v>
      </c>
      <c r="H10" s="130" t="s">
        <v>395</v>
      </c>
      <c r="I10" s="2212"/>
      <c r="M10" s="124">
        <v>23</v>
      </c>
    </row>
    <row customHeight="1" ht="12" hidden="1">
      <c r="D11" s="90" t="s">
        <v>114</v>
      </c>
      <c r="E11" s="90" t="s">
        <v>91</v>
      </c>
      <c r="F11" s="90" t="s">
        <v>115</v>
      </c>
      <c r="G11" s="90" t="s">
        <v>92</v>
      </c>
      <c r="H11" s="90" t="s">
        <v>93</v>
      </c>
      <c r="I11" s="90" t="s">
        <v>116</v>
      </c>
      <c r="M11" s="124">
        <v>0</v>
      </c>
    </row>
    <row s="1826" customFormat="1" customHeight="1" ht="26.25">
      <c r="A12" s="148" t="s">
        <v>90</v>
      </c>
      <c r="B12" s="128" t="s">
        <v>28</v>
      </c>
      <c r="C12" s="129"/>
      <c r="D12" s="131" t="s">
        <v>114</v>
      </c>
      <c r="E12" s="384"/>
      <c r="F12" s="384"/>
      <c r="G12" s="1737" t="s">
        <v>28</v>
      </c>
      <c r="H12" s="385"/>
      <c r="I12" s="2172" t="s">
        <v>1903</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90597-FFF1-A2A9-05B5-0.2E25B733}"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88</v>
      </c>
      <c r="E9" s="263" t="s">
        <v>1906</v>
      </c>
      <c r="J9" s="72">
        <v>16</v>
      </c>
    </row>
    <row customHeight="1" ht="1.05">
      <c r="C10" s="95"/>
      <c r="D10" s="90"/>
      <c r="E10" s="90"/>
      <c r="J10" s="72">
        <v>1</v>
      </c>
    </row>
    <row customHeight="1" ht="11.25" hidden="1">
      <c r="C11" s="95"/>
      <c r="D11" s="153">
        <v>0</v>
      </c>
      <c r="E11" s="264"/>
      <c r="J11" s="72">
        <v>0</v>
      </c>
    </row>
    <row customHeight="1" ht="57.75">
      <c r="C12" s="139"/>
      <c r="D12" s="116">
        <v>1</v>
      </c>
      <c r="E12" s="380" t="s">
        <v>1907</v>
      </c>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CD36B-38B8-78D8-7E6B-0.54A2247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88</v>
      </c>
      <c r="E9" s="111" t="s">
        <v>292</v>
      </c>
      <c r="M9" s="72">
        <v>16</v>
      </c>
    </row>
    <row customHeight="1" ht="12.75">
      <c r="C10" s="95"/>
      <c r="D10" s="90" t="s">
        <v>114</v>
      </c>
      <c r="E10" s="90" t="s">
        <v>102</v>
      </c>
      <c r="M10" s="72">
        <v>12</v>
      </c>
    </row>
    <row customHeight="1" ht="15" hidden="1">
      <c r="C11" s="95"/>
      <c r="D11" s="116">
        <v>0</v>
      </c>
      <c r="E11" s="152"/>
      <c r="M11" s="72">
        <v>0</v>
      </c>
    </row>
    <row customHeight="1" ht="14.699999999999998">
      <c r="C12" s="95"/>
      <c r="D12" s="112"/>
      <c r="E12" s="110" t="s">
        <v>1908</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8481F-BE06-2411-7ED5-0.F34CCE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"ВОДОКАНАЛ"</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110</v>
      </c>
      <c r="F8" s="2195" t="s">
        <v>126</v>
      </c>
      <c r="G8" s="2196"/>
      <c r="H8" s="2195" t="s">
        <v>88</v>
      </c>
      <c r="I8" s="2196"/>
      <c r="J8" s="2130" t="s">
        <v>127</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89</v>
      </c>
      <c r="G9" s="2178" t="s">
        <v>132</v>
      </c>
      <c r="H9" s="2197"/>
      <c r="I9" s="2198"/>
      <c r="J9" s="2104"/>
      <c r="K9" s="1562"/>
      <c r="L9" s="2130" t="s">
        <v>293</v>
      </c>
      <c r="M9" s="2104"/>
      <c r="N9" s="2195" t="s">
        <v>88</v>
      </c>
      <c r="O9" s="2196"/>
      <c r="P9" s="2130" t="s">
        <v>133</v>
      </c>
      <c r="Q9" s="1559"/>
      <c r="R9" s="2130" t="s">
        <v>293</v>
      </c>
      <c r="S9" s="2104"/>
      <c r="T9" s="2195" t="s">
        <v>88</v>
      </c>
      <c r="U9" s="2196"/>
      <c r="V9" s="2130" t="s">
        <v>133</v>
      </c>
      <c r="W9" s="1559"/>
      <c r="X9" s="2130" t="s">
        <v>293</v>
      </c>
      <c r="Y9" s="2104"/>
      <c r="Z9" s="2195" t="s">
        <v>88</v>
      </c>
      <c r="AA9" s="2196"/>
      <c r="AB9" s="2130" t="s">
        <v>294</v>
      </c>
      <c r="AC9" s="1559"/>
      <c r="AD9" s="2130" t="s">
        <v>293</v>
      </c>
      <c r="AE9" s="2104"/>
      <c r="AF9" s="2195" t="s">
        <v>88</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134</v>
      </c>
      <c r="BM10" s="296">
        <v>23</v>
      </c>
    </row>
    <row customHeight="1" ht="15">
      <c r="D11" s="2186" t="s">
        <v>114</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102</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115</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83601-3FB8-22BB-85E1-0.6C8065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B282A-B8D4-7548-0E31-0.C6D1FA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103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103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103</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122</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103</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122</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103</v>
      </c>
      <c r="L34" s="1732" t="s">
        <v>114</v>
      </c>
      <c r="M34" s="814"/>
      <c r="N34" s="815"/>
      <c r="O34" s="607"/>
      <c r="P34" s="607"/>
      <c r="Q34" s="607"/>
      <c r="R34" s="607"/>
      <c r="S34" s="607"/>
      <c r="T34" s="607"/>
      <c r="U34" s="608"/>
      <c r="V34" s="607"/>
      <c r="W34" s="607"/>
      <c r="X34" s="598"/>
      <c r="Y34" s="598" t="s">
        <v>122</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1927</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114</v>
      </c>
      <c r="G139" s="2578" t="s">
        <v>28</v>
      </c>
      <c r="H139" s="292"/>
      <c r="I139" s="640" t="s">
        <v>114</v>
      </c>
      <c r="J139" s="1810" t="s">
        <v>1946</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114</v>
      </c>
      <c r="N154" s="2507" t="str">
        <f>IF(Z154="","",INDEX(TERRITORY_MR_LIST,MATCH(Z154,TERRITORY_LIST_ID,0)))</f>
        <v/>
      </c>
      <c r="O154" s="2188" t="s">
        <v>66</v>
      </c>
      <c r="P154" s="2111"/>
      <c r="Q154" s="2111" t="s">
        <v>114</v>
      </c>
      <c r="R154" s="2505" t="s">
        <v>28</v>
      </c>
      <c r="S154" s="2110" t="s">
        <v>66</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271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272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273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114</v>
      </c>
      <c r="N160" s="2507" t="str">
        <f>IF(Z160="","",INDEX(TERRITORY_MR_LIST,MATCH(Z160,TERRITORY_LIST_ID,0)))</f>
        <v/>
      </c>
      <c r="O160" s="2188" t="s">
        <v>66</v>
      </c>
      <c r="P160" s="2111"/>
      <c r="Q160" s="2111" t="s">
        <v>114</v>
      </c>
      <c r="R160" s="2505" t="s">
        <v>28</v>
      </c>
      <c r="S160" s="2110" t="s">
        <v>66</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271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272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66</v>
      </c>
      <c r="P165" s="2111"/>
      <c r="Q165" s="2111" t="s">
        <v>114</v>
      </c>
      <c r="R165" s="2505" t="s">
        <v>28</v>
      </c>
      <c r="S165" s="2110" t="s">
        <v>66</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271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66</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114</v>
      </c>
      <c r="N176" s="2507" t="str">
        <f>IF(Z176="","",INDEX(TERRITORY_MR_LIST,MATCH(Z176,TERRITORY_LIST_ID,0)))</f>
        <v/>
      </c>
      <c r="O176" s="2188" t="s">
        <v>66</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271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272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273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114</v>
      </c>
      <c r="N182" s="2507" t="str">
        <f>IF(Z182="","",INDEX(TERRITORY_MR_LIST,MATCH(Z182,TERRITORY_LIST_ID,0)))</f>
        <v/>
      </c>
      <c r="O182" s="2188" t="s">
        <v>66</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271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272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66</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271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114</v>
      </c>
      <c r="P202" s="2520"/>
      <c r="Q202" s="1583"/>
      <c r="R202" s="2188" t="s">
        <v>66</v>
      </c>
      <c r="S202" s="2188" t="s">
        <v>66</v>
      </c>
      <c r="T202" s="1858"/>
      <c r="U202" s="2111" t="s">
        <v>114</v>
      </c>
      <c r="V202" s="2527" t="str">
        <f>IF(AK202="","",INDEX(TERRITORY_MR_LIST,MATCH(AK202,TERRITORY_LIST_ID,0)))</f>
        <v/>
      </c>
      <c r="W202" s="1584"/>
      <c r="X202" s="2188" t="s">
        <v>66</v>
      </c>
      <c r="Y202" s="2188" t="s">
        <v>19</v>
      </c>
      <c r="Z202" s="1567"/>
      <c r="AA202" s="2111" t="s">
        <v>114</v>
      </c>
      <c r="AB202" s="2529"/>
      <c r="AC202" s="1585"/>
      <c r="AD202" s="2188" t="s">
        <v>66</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273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BF6E1-2999-DDF5-9712-0.91E046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811</v>
      </c>
      <c r="E1" s="983" t="s">
        <v>857</v>
      </c>
      <c r="F1" s="983" t="s">
        <v>910</v>
      </c>
      <c r="G1" s="983" t="s">
        <v>897</v>
      </c>
      <c r="H1" s="983" t="s">
        <v>1631</v>
      </c>
    </row>
    <row customHeight="1" ht="9">
      <c r="A2" s="986" t="s">
        <v>1957</v>
      </c>
      <c r="B2" s="986"/>
      <c r="C2" s="987" t="str">
        <f>INDEX(TEMPLATE_NUMBER_FORM_LIST,MATCH(TEMPLATE_SPHERE,TEMPLATE_SPHERE_LIST,0))</f>
        <v>10</v>
      </c>
      <c r="D2" s="986" t="s">
        <v>1480</v>
      </c>
      <c r="E2" s="986" t="s">
        <v>153</v>
      </c>
      <c r="F2" s="988" t="s">
        <v>153</v>
      </c>
      <c r="G2" s="986" t="s">
        <v>153</v>
      </c>
      <c r="H2" s="989"/>
    </row>
    <row customHeight="1" ht="63">
      <c r="A3" s="849"/>
      <c r="B3" s="849" t="s">
        <v>114</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1959</v>
      </c>
      <c r="B4" s="849" t="s">
        <v>102</v>
      </c>
      <c r="C4" s="987" t="str">
        <f>IF(TEMPLATE_SPHERE="HEAT",D4,IF(TEMPLATE_SPHERE="TKO",H4,E4))</f>
        <v>Форма 1. Информация об организации, осуществляющей водоотведение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1961</v>
      </c>
    </row>
    <row customHeight="1" ht="117">
      <c r="A5" s="849" t="s">
        <v>1962</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1964</v>
      </c>
    </row>
    <row customHeight="1" ht="90">
      <c r="A6" s="849" t="s">
        <v>1965</v>
      </c>
      <c r="B6" s="849" t="s">
        <v>91</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1966</v>
      </c>
      <c r="B7" s="849" t="s">
        <v>115</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1967</v>
      </c>
      <c r="E7" s="849" t="s">
        <v>1968</v>
      </c>
      <c r="F7" s="989"/>
      <c r="G7" s="989"/>
      <c r="H7" s="989"/>
    </row>
    <row customHeight="1" ht="108">
      <c r="A8" s="849" t="s">
        <v>1969</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1168</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2016</v>
      </c>
      <c r="B31" s="849"/>
      <c r="C31" s="987" t="str">
        <f>IF(TEMPLATE_SPHERE="HEAT",D31,IF(TEMPLATE_SPHERE="TKO",H31,E31))</f>
        <v>Форма 1. Информация об организации, осуществляющей водоотведение (общая информация)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2018</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ECE5D7-B2A7-F6C2-7786-0.7E2328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811</v>
      </c>
      <c r="D2" s="844" t="s">
        <v>857</v>
      </c>
      <c r="E2" s="844" t="s">
        <v>910</v>
      </c>
      <c r="F2" s="844" t="s">
        <v>897</v>
      </c>
      <c r="G2" s="844" t="s">
        <v>1631</v>
      </c>
      <c r="H2" s="846"/>
      <c r="I2" s="846"/>
      <c r="J2" s="846"/>
      <c r="K2" s="846"/>
      <c r="L2" s="846"/>
      <c r="M2" s="846"/>
      <c r="N2" s="846"/>
      <c r="O2" s="844" t="s">
        <v>811</v>
      </c>
      <c r="P2" s="844" t="s">
        <v>857</v>
      </c>
      <c r="Q2" s="844" t="s">
        <v>897</v>
      </c>
      <c r="R2" s="844" t="s">
        <v>910</v>
      </c>
      <c r="S2" s="844" t="s">
        <v>1631</v>
      </c>
      <c r="T2" s="844" t="s">
        <v>811</v>
      </c>
      <c r="U2" s="844" t="s">
        <v>857</v>
      </c>
      <c r="V2" s="844" t="s">
        <v>897</v>
      </c>
      <c r="W2" s="844" t="s">
        <v>910</v>
      </c>
      <c r="X2" s="844" t="s">
        <v>1631</v>
      </c>
      <c r="Y2" s="844"/>
      <c r="Z2" s="844" t="s">
        <v>811</v>
      </c>
      <c r="AA2" s="853" t="s">
        <v>857</v>
      </c>
      <c r="AB2" s="844" t="s">
        <v>897</v>
      </c>
      <c r="AC2" s="844" t="s">
        <v>910</v>
      </c>
      <c r="AD2" s="844" t="s">
        <v>1631</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1569</v>
      </c>
      <c r="D11" s="2602" t="s">
        <v>1565</v>
      </c>
      <c r="E11" s="2602" t="s">
        <v>1663</v>
      </c>
      <c r="F11" s="2602" t="s">
        <v>2032</v>
      </c>
      <c r="G11" s="2602"/>
      <c r="H11" s="901" t="s">
        <v>2033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712</v>
      </c>
      <c r="P20" s="960" t="s">
        <v>712</v>
      </c>
      <c r="Q20" s="960" t="s">
        <v>712</v>
      </c>
      <c r="R20" s="960" t="s">
        <v>712</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312</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739</v>
      </c>
      <c r="R25" s="960" t="s">
        <v>312</v>
      </c>
      <c r="S25" s="960"/>
      <c r="T25" s="967" t="s">
        <v>2070</v>
      </c>
      <c r="U25" s="849" t="s">
        <v>2070</v>
      </c>
      <c r="V25" s="849" t="s">
        <v>2070</v>
      </c>
      <c r="W25" s="849" t="s">
        <v>2070</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2071</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2072</v>
      </c>
      <c r="V26" s="967" t="s">
        <v>2072</v>
      </c>
      <c r="W26" s="967" t="s">
        <v>2072</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2073</v>
      </c>
      <c r="R27" s="960" t="s">
        <v>724</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2080</v>
      </c>
      <c r="P31" s="960" t="s">
        <v>735</v>
      </c>
      <c r="Q31" s="960" t="s">
        <v>2080</v>
      </c>
      <c r="R31" s="960" t="s">
        <v>735</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737</v>
      </c>
      <c r="Q32" s="960" t="s">
        <v>2083</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749</v>
      </c>
      <c r="P39" s="960" t="s">
        <v>743</v>
      </c>
      <c r="Q39" s="960" t="s">
        <v>749</v>
      </c>
      <c r="R39" s="960" t="s">
        <v>743</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745</v>
      </c>
      <c r="Q40" s="960" t="s">
        <v>2106</v>
      </c>
      <c r="R40" s="960" t="s">
        <v>745</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2117</v>
      </c>
      <c r="P43" s="960" t="s">
        <v>749</v>
      </c>
      <c r="Q43" s="960" t="s">
        <v>2117</v>
      </c>
      <c r="R43" s="960" t="s">
        <v>749</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2149</v>
      </c>
      <c r="U52" s="846" t="s">
        <v>2150</v>
      </c>
      <c r="V52" s="846" t="s">
        <v>2151</v>
      </c>
      <c r="W52" s="846" t="s">
        <v>2152</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329</v>
      </c>
      <c r="Q53" s="960" t="s">
        <v>329</v>
      </c>
      <c r="R53" s="960" t="s">
        <v>329</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115</v>
      </c>
      <c r="P54" s="960" t="s">
        <v>91</v>
      </c>
      <c r="Q54" s="960" t="s">
        <v>91</v>
      </c>
      <c r="R54" s="960" t="s">
        <v>91</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2156</v>
      </c>
      <c r="V56" s="846" t="s">
        <v>2156</v>
      </c>
      <c r="W56" s="846" t="s">
        <v>2156</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2158</v>
      </c>
      <c r="V57" s="846" t="s">
        <v>2158</v>
      </c>
      <c r="W57" s="846" t="s">
        <v>2158</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115</v>
      </c>
      <c r="Q59" s="960" t="s">
        <v>115</v>
      </c>
      <c r="R59" s="960" t="s">
        <v>115</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116</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116</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93</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116</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152</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638</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116</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152</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153</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154</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99</v>
      </c>
      <c r="P88" s="960"/>
      <c r="Q88" s="960"/>
      <c r="R88" s="960"/>
      <c r="S88" s="960"/>
      <c r="T88" s="846" t="s">
        <v>670</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155</v>
      </c>
      <c r="P89" s="960" t="s">
        <v>99</v>
      </c>
      <c r="Q89" s="960" t="s">
        <v>99</v>
      </c>
      <c r="R89" s="960" t="s">
        <v>153</v>
      </c>
      <c r="S89" s="960"/>
      <c r="T89" s="846" t="s">
        <v>678</v>
      </c>
      <c r="U89" s="846" t="s">
        <v>678</v>
      </c>
      <c r="V89" s="846" t="s">
        <v>678</v>
      </c>
      <c r="W89" s="846" t="s">
        <v>678</v>
      </c>
      <c r="X89" s="846"/>
      <c r="Y89" s="1003"/>
      <c r="Z89" s="849"/>
      <c r="AA89" s="852"/>
      <c r="AB89" s="849"/>
      <c r="AC89" s="849"/>
      <c r="AD89" s="849"/>
    </row>
    <row customHeight="1" ht="27">
      <c r="A90" s="848"/>
      <c r="B90" s="902">
        <v>73</v>
      </c>
      <c r="C90" s="846" t="s">
        <v>2211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156</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1474</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1474</v>
      </c>
      <c r="P95" s="960"/>
      <c r="Q95" s="960"/>
      <c r="R95" s="960"/>
      <c r="S95" s="960"/>
      <c r="T95" s="846" t="s">
        <v>2220</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1480</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1492</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1506</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1518</v>
      </c>
      <c r="P99" s="960"/>
      <c r="Q99" s="960"/>
      <c r="R99" s="960"/>
      <c r="S99" s="960"/>
      <c r="T99" s="846" t="s">
        <v>2229</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2230</v>
      </c>
      <c r="P100" s="960"/>
      <c r="Q100" s="960"/>
      <c r="R100" s="960"/>
      <c r="S100" s="960"/>
      <c r="T100" s="846" t="s">
        <v>2231</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2232</v>
      </c>
      <c r="P101" s="960"/>
      <c r="Q101" s="960"/>
      <c r="R101" s="960"/>
      <c r="S101" s="960"/>
      <c r="T101" s="846" t="s">
        <v>2233</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2234</v>
      </c>
      <c r="D148" s="846" t="s">
        <v>1574</v>
      </c>
      <c r="E148" s="846" t="s">
        <v>1674</v>
      </c>
      <c r="F148" s="846" t="s">
        <v>2235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3F894-05D8-7836-AFF9-0.1B91EF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МУП "ВОДОКАНАЛ"</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1412</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88</v>
      </c>
      <c r="M15" s="2212" t="s">
        <v>431</v>
      </c>
      <c r="N15" s="304"/>
      <c r="O15" s="2277" t="s">
        <v>2239</v>
      </c>
      <c r="P15" s="2278"/>
      <c r="Q15" s="2278"/>
      <c r="R15" s="2278"/>
      <c r="S15" s="2278"/>
      <c r="T15" s="2278"/>
      <c r="U15" s="2279"/>
      <c r="V15" s="2280" t="s">
        <v>433</v>
      </c>
      <c r="W15" s="2283" t="s">
        <v>1148</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102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171</v>
      </c>
      <c r="B25" s="1366" t="s">
        <v>172</v>
      </c>
      <c r="C25" s="1366" t="s">
        <v>173</v>
      </c>
      <c r="D25" s="1366" t="s">
        <v>174</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415</v>
      </c>
      <c r="Y25" s="514">
        <f>STRCHECKDATE(O26:W26)</f>
      </c>
      <c r="Z25" s="503"/>
      <c r="AA25" s="503" t="str">
        <f>IF(M25="","",M25)</f>
        <v/>
      </c>
      <c r="AB25" s="503"/>
      <c r="AC25" s="503"/>
      <c r="AD25" s="1158">
        <v>11</v>
      </c>
    </row>
    <row customHeight="1" ht="11.549999999999999">
      <c r="A26" s="1366" t="s">
        <v>171</v>
      </c>
      <c r="B26" s="1366" t="s">
        <v>172</v>
      </c>
      <c r="C26" s="1366" t="s">
        <v>173</v>
      </c>
      <c r="D26" s="1366" t="s">
        <v>174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171</v>
      </c>
      <c r="B27" s="1366" t="s">
        <v>172</v>
      </c>
      <c r="C27" s="1366" t="s">
        <v>173</v>
      </c>
      <c r="D27" s="1366" t="s">
        <v>174</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171</v>
      </c>
      <c r="B29" s="1366" t="s">
        <v>172</v>
      </c>
      <c r="C29" s="1366" t="s">
        <v>173</v>
      </c>
      <c r="D29" s="1366" t="s">
        <v>174</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171</v>
      </c>
      <c r="B30" s="1366" t="s">
        <v>172</v>
      </c>
      <c r="C30" s="1366" t="s">
        <v>173</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171</v>
      </c>
      <c r="B31" s="1366" t="s">
        <v>172</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273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F9A03-D887-9D33-A701-0.61D30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B329B-122A-E3F3-AF49-0.FB681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404B4-2B96-0EDB-4B99-0.A25A3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57F5-207B-A77A-EE22-0.06678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B989C-D506-5D85-022A-0.212AA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DE78A-C1AE-0E6A-3EC2-0.9B6AD37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МУП "ВОДОКАНАЛ"</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88</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309</v>
      </c>
      <c r="F11" s="1014" t="str">
        <f>IF(region_name="","",region_name)</f>
        <v>Ставропольский край</v>
      </c>
      <c r="G11" s="1015" t="s">
        <v>310</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311</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312</v>
      </c>
      <c r="E14" s="1013" t="s">
        <v>313</v>
      </c>
      <c r="F14" s="1014" t="str">
        <f>IF(inn="","",inn)</f>
        <v>2633001291</v>
      </c>
      <c r="G14" s="1015" t="s">
        <v>314</v>
      </c>
      <c r="H14" s="478"/>
      <c r="J14" s="458">
        <v>0</v>
      </c>
    </row>
    <row customHeight="1" ht="22.5" hidden="1">
      <c r="A15" s="460"/>
      <c r="B15" s="505"/>
      <c r="C15" s="460"/>
      <c r="D15" s="1012" t="s">
        <v>315</v>
      </c>
      <c r="E15" s="1013" t="s">
        <v>316</v>
      </c>
      <c r="F15" s="1014" t="str">
        <f>IF(kpp="","",kpp)</f>
        <v>263501001</v>
      </c>
      <c r="G15" s="1015" t="s">
        <v>317</v>
      </c>
      <c r="H15" s="478"/>
      <c r="J15" s="458">
        <v>0</v>
      </c>
    </row>
    <row customHeight="1" ht="39">
      <c r="A16" s="460"/>
      <c r="B16" s="505"/>
      <c r="C16" s="460"/>
      <c r="D16" s="448" t="s">
        <v>102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90</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311</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343</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343</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345</v>
      </c>
      <c r="H44" s="478"/>
      <c r="J44" s="458">
        <v>22</v>
      </c>
    </row>
    <row customHeight="1" ht="23.25">
      <c r="A45" s="460"/>
      <c r="B45" s="505"/>
      <c r="C45" s="460"/>
      <c r="D45" s="443">
        <f>D44+1</f>
        <v>11</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347</v>
      </c>
      <c r="H46" s="478"/>
      <c r="J46" s="458">
        <v>23</v>
      </c>
    </row>
    <row customHeight="1" ht="24">
      <c r="A47" s="2205"/>
      <c r="B47" s="505"/>
      <c r="C47" s="495"/>
      <c r="D47" s="443" t="str">
        <f>D45&amp;".2"</f>
        <v>11.2</v>
      </c>
      <c r="E47" s="445" t="s">
        <v>348</v>
      </c>
      <c r="F47" s="493"/>
      <c r="G47" s="440" t="s">
        <v>349</v>
      </c>
      <c r="H47" s="478"/>
      <c r="J47" s="458">
        <v>23</v>
      </c>
    </row>
    <row customHeight="1" ht="24">
      <c r="A48" s="2205"/>
      <c r="B48" s="505"/>
      <c r="C48" s="495"/>
      <c r="D48" s="443" t="str">
        <f>D45&amp;".3"</f>
        <v>11.3</v>
      </c>
      <c r="E48" s="445" t="s">
        <v>350</v>
      </c>
      <c r="F48" s="493"/>
      <c r="G48" s="440" t="s">
        <v>351</v>
      </c>
      <c r="H48" s="478"/>
      <c r="J48" s="458">
        <v>23</v>
      </c>
    </row>
    <row customHeight="1" ht="24">
      <c r="A49" s="2205"/>
      <c r="B49" s="505"/>
      <c r="C49" s="495"/>
      <c r="D49" s="443" t="str">
        <f>IF(TEMPLATE_SPHERE="TKO",D45&amp;".0",D45&amp;".4")</f>
        <v>11.4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12</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8C0CC-09F2-C8DD-3632-0.51ABB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86012-FD22-57B4-0939-0.2D4605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00201-3B23-7FBB-1744-0.D8E1CF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F5C06-1FCD-BCA9-AF6B-0.DDCF3AF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2011</v>
      </c>
      <c r="D5" s="2628" t="s">
        <v>2248</v>
      </c>
      <c r="E5" s="839"/>
    </row>
    <row s="1853" customFormat="1" customHeight="1" ht="11.25">
      <c r="A6" s="2629"/>
      <c r="B6" s="769" t="s">
        <v>1676</v>
      </c>
      <c r="C6" s="756"/>
      <c r="D6" s="767"/>
      <c r="E6" s="839"/>
    </row>
    <row customHeight="1" ht="11.25">
      <c r="A7" s="2630"/>
      <c r="B7" s="769" t="s">
        <v>1683</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161C5-742D-4F0D-2A93-0.83801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8D56-2A51-26E8-4743-0.924F36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1C22-6E64-EE31-D93C-0.74FFA3D3}" mc:Ignorable="x14ac xr xr2 xr3">
  <sheetPr>
    <tabColor rgb="FFFFCC99"/>
  </sheetPr>
  <dimension ref="A1:I25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2263</v>
      </c>
      <c r="H2" s="1853" t="s">
        <v>28</v>
      </c>
      <c r="I2" s="1853" t="s">
        <v>811</v>
      </c>
    </row>
    <row customHeight="1" ht="11.25">
      <c r="A3" s="1853" t="s">
        <v>2258</v>
      </c>
      <c r="B3" s="1853" t="s">
        <v>16</v>
      </c>
      <c r="C3" s="1853" t="s">
        <v>2264</v>
      </c>
      <c r="D3" s="1853" t="s">
        <v>2265</v>
      </c>
      <c r="E3" s="1853" t="s">
        <v>2266</v>
      </c>
      <c r="F3" s="1853" t="s">
        <v>2267</v>
      </c>
      <c r="G3" s="1853" t="s">
        <v>2268</v>
      </c>
      <c r="H3" s="1853" t="s">
        <v>2269</v>
      </c>
      <c r="I3" s="1853" t="s">
        <v>811</v>
      </c>
    </row>
    <row customHeight="1" ht="11.25">
      <c r="A4" s="1853" t="s">
        <v>2258</v>
      </c>
      <c r="B4" s="1853" t="s">
        <v>16</v>
      </c>
      <c r="C4" s="1853" t="s">
        <v>2270</v>
      </c>
      <c r="D4" s="1853" t="s">
        <v>2271</v>
      </c>
      <c r="E4" s="1853" t="s">
        <v>2272</v>
      </c>
      <c r="F4" s="1853" t="s">
        <v>2267</v>
      </c>
      <c r="G4" s="1853" t="s">
        <v>2273</v>
      </c>
      <c r="H4" s="1853" t="s">
        <v>28</v>
      </c>
      <c r="I4" s="1853" t="s">
        <v>811</v>
      </c>
    </row>
    <row customHeight="1" ht="11.25">
      <c r="A5" s="1853" t="s">
        <v>2258</v>
      </c>
      <c r="B5" s="1853" t="s">
        <v>16</v>
      </c>
      <c r="C5" s="1853" t="s">
        <v>2274</v>
      </c>
      <c r="D5" s="1853" t="s">
        <v>2275</v>
      </c>
      <c r="E5" s="1853" t="s">
        <v>2276</v>
      </c>
      <c r="F5" s="1853" t="s">
        <v>2277</v>
      </c>
      <c r="G5" s="1853" t="s">
        <v>2278</v>
      </c>
      <c r="H5" s="1853" t="s">
        <v>28</v>
      </c>
      <c r="I5" s="1853" t="s">
        <v>811</v>
      </c>
    </row>
    <row customHeight="1" ht="11.25">
      <c r="A6" s="1853" t="s">
        <v>2258</v>
      </c>
      <c r="B6" s="1853" t="s">
        <v>16</v>
      </c>
      <c r="C6" s="1853" t="s">
        <v>2279</v>
      </c>
      <c r="D6" s="1853" t="s">
        <v>2280</v>
      </c>
      <c r="E6" s="1853" t="s">
        <v>2281</v>
      </c>
      <c r="F6" s="1853" t="s">
        <v>2282</v>
      </c>
      <c r="G6" s="1853" t="s">
        <v>28</v>
      </c>
      <c r="H6" s="1853" t="s">
        <v>28</v>
      </c>
      <c r="I6" s="1853" t="s">
        <v>811</v>
      </c>
    </row>
    <row customHeight="1" ht="11.25">
      <c r="A7" s="1853" t="s">
        <v>2258</v>
      </c>
      <c r="B7" s="1853" t="s">
        <v>16</v>
      </c>
      <c r="C7" s="1853" t="s">
        <v>2283</v>
      </c>
      <c r="D7" s="1853" t="s">
        <v>2284</v>
      </c>
      <c r="E7" s="1853" t="s">
        <v>2285</v>
      </c>
      <c r="F7" s="1853" t="s">
        <v>2286</v>
      </c>
      <c r="G7" s="1853" t="s">
        <v>28</v>
      </c>
      <c r="H7" s="1853" t="s">
        <v>28</v>
      </c>
      <c r="I7" s="1853" t="s">
        <v>811</v>
      </c>
    </row>
    <row customHeight="1" ht="11.25">
      <c r="A8" s="1853" t="s">
        <v>2258</v>
      </c>
      <c r="B8" s="1853" t="s">
        <v>16</v>
      </c>
      <c r="C8" s="1853" t="s">
        <v>2287</v>
      </c>
      <c r="D8" s="1853" t="s">
        <v>2288</v>
      </c>
      <c r="E8" s="1853" t="s">
        <v>2289</v>
      </c>
      <c r="F8" s="1853" t="s">
        <v>2290</v>
      </c>
      <c r="G8" s="1853" t="s">
        <v>2291</v>
      </c>
      <c r="H8" s="1853" t="s">
        <v>28</v>
      </c>
      <c r="I8" s="1853" t="s">
        <v>811</v>
      </c>
    </row>
    <row customHeight="1" ht="11.25">
      <c r="A9" s="1853" t="s">
        <v>2258</v>
      </c>
      <c r="B9" s="1853" t="s">
        <v>16</v>
      </c>
      <c r="C9" s="1853" t="s">
        <v>2292</v>
      </c>
      <c r="D9" s="1853" t="s">
        <v>2293</v>
      </c>
      <c r="E9" s="1853" t="s">
        <v>2294</v>
      </c>
      <c r="F9" s="1853" t="s">
        <v>2262</v>
      </c>
      <c r="G9" s="1853" t="s">
        <v>2295</v>
      </c>
      <c r="H9" s="1853" t="s">
        <v>28</v>
      </c>
      <c r="I9" s="1853" t="s">
        <v>811</v>
      </c>
    </row>
    <row customHeight="1" ht="11.25">
      <c r="A10" s="1853" t="s">
        <v>2258</v>
      </c>
      <c r="B10" s="1853" t="s">
        <v>16</v>
      </c>
      <c r="C10" s="1853" t="s">
        <v>2296</v>
      </c>
      <c r="D10" s="1853" t="s">
        <v>2297</v>
      </c>
      <c r="E10" s="1853" t="s">
        <v>2298</v>
      </c>
      <c r="F10" s="1853" t="s">
        <v>2267</v>
      </c>
      <c r="G10" s="1853" t="s">
        <v>28</v>
      </c>
      <c r="H10" s="1853" t="s">
        <v>28</v>
      </c>
      <c r="I10" s="1853" t="s">
        <v>811</v>
      </c>
    </row>
    <row customHeight="1" ht="11.25">
      <c r="A11" s="1853" t="s">
        <v>2258</v>
      </c>
      <c r="B11" s="1853" t="s">
        <v>16</v>
      </c>
      <c r="C11" s="1853" t="s">
        <v>2299</v>
      </c>
      <c r="D11" s="1853" t="s">
        <v>2300</v>
      </c>
      <c r="E11" s="1853" t="s">
        <v>2301</v>
      </c>
      <c r="F11" s="1853" t="s">
        <v>52</v>
      </c>
      <c r="G11" s="1853" t="s">
        <v>2302</v>
      </c>
      <c r="H11" s="1853" t="s">
        <v>28</v>
      </c>
      <c r="I11" s="1853" t="s">
        <v>811</v>
      </c>
    </row>
    <row customHeight="1" ht="11.25">
      <c r="A12" s="1853" t="s">
        <v>2258</v>
      </c>
      <c r="B12" s="1853" t="s">
        <v>16</v>
      </c>
      <c r="C12" s="1853" t="s">
        <v>2303</v>
      </c>
      <c r="D12" s="1853" t="s">
        <v>2304</v>
      </c>
      <c r="E12" s="1853" t="s">
        <v>2305</v>
      </c>
      <c r="F12" s="1853" t="s">
        <v>2306</v>
      </c>
      <c r="G12" s="1853" t="s">
        <v>2307</v>
      </c>
      <c r="H12" s="1853" t="s">
        <v>28</v>
      </c>
      <c r="I12" s="1853" t="s">
        <v>811</v>
      </c>
    </row>
    <row customHeight="1" ht="11.25">
      <c r="A13" s="1853" t="s">
        <v>2258</v>
      </c>
      <c r="B13" s="1853" t="s">
        <v>16</v>
      </c>
      <c r="C13" s="1853" t="s">
        <v>2308</v>
      </c>
      <c r="D13" s="1853" t="s">
        <v>2309</v>
      </c>
      <c r="E13" s="1853" t="s">
        <v>2310</v>
      </c>
      <c r="F13" s="1853" t="s">
        <v>2311</v>
      </c>
      <c r="G13" s="1853" t="s">
        <v>2312</v>
      </c>
      <c r="H13" s="1853" t="s">
        <v>28</v>
      </c>
      <c r="I13" s="1853" t="s">
        <v>811</v>
      </c>
    </row>
    <row customHeight="1" ht="11.25">
      <c r="A14" s="1853" t="s">
        <v>2258</v>
      </c>
      <c r="B14" s="1853" t="s">
        <v>16</v>
      </c>
      <c r="C14" s="1853" t="s">
        <v>2313</v>
      </c>
      <c r="D14" s="1853" t="s">
        <v>2314</v>
      </c>
      <c r="E14" s="1853" t="s">
        <v>2315</v>
      </c>
      <c r="F14" s="1853" t="s">
        <v>2316</v>
      </c>
      <c r="G14" s="1853" t="s">
        <v>28</v>
      </c>
      <c r="H14" s="1853" t="s">
        <v>28</v>
      </c>
      <c r="I14" s="1853" t="s">
        <v>811</v>
      </c>
    </row>
    <row customHeight="1" ht="11.25">
      <c r="A15" s="1853" t="s">
        <v>2258</v>
      </c>
      <c r="B15" s="1853" t="s">
        <v>16</v>
      </c>
      <c r="C15" s="1853" t="s">
        <v>2317</v>
      </c>
      <c r="D15" s="1853" t="s">
        <v>2318</v>
      </c>
      <c r="E15" s="1853" t="s">
        <v>2319</v>
      </c>
      <c r="F15" s="1853" t="s">
        <v>2320</v>
      </c>
      <c r="G15" s="1853" t="s">
        <v>2321</v>
      </c>
      <c r="H15" s="1853" t="s">
        <v>28</v>
      </c>
      <c r="I15" s="1853" t="s">
        <v>811</v>
      </c>
    </row>
    <row customHeight="1" ht="11.25">
      <c r="A16" s="1853" t="s">
        <v>2258</v>
      </c>
      <c r="B16" s="1853" t="s">
        <v>16</v>
      </c>
      <c r="C16" s="1853" t="s">
        <v>2322</v>
      </c>
      <c r="D16" s="1853" t="s">
        <v>2323</v>
      </c>
      <c r="E16" s="1853" t="s">
        <v>2324</v>
      </c>
      <c r="F16" s="1853" t="s">
        <v>2325</v>
      </c>
      <c r="G16" s="1853" t="s">
        <v>2326</v>
      </c>
      <c r="H16" s="1853" t="s">
        <v>28</v>
      </c>
      <c r="I16" s="1853" t="s">
        <v>811</v>
      </c>
    </row>
    <row customHeight="1" ht="11.25">
      <c r="A17" s="1853" t="s">
        <v>2258</v>
      </c>
      <c r="B17" s="1853" t="s">
        <v>16</v>
      </c>
      <c r="C17" s="1853" t="s">
        <v>2327</v>
      </c>
      <c r="D17" s="1853" t="s">
        <v>2328</v>
      </c>
      <c r="E17" s="1853" t="s">
        <v>2329</v>
      </c>
      <c r="F17" s="1853" t="s">
        <v>2290</v>
      </c>
      <c r="G17" s="1853" t="s">
        <v>2330</v>
      </c>
      <c r="H17" s="1853" t="s">
        <v>28</v>
      </c>
      <c r="I17" s="1853" t="s">
        <v>811</v>
      </c>
    </row>
    <row customHeight="1" ht="11.25">
      <c r="A18" s="1853" t="s">
        <v>2258</v>
      </c>
      <c r="B18" s="1853" t="s">
        <v>16</v>
      </c>
      <c r="C18" s="1853" t="s">
        <v>2331</v>
      </c>
      <c r="D18" s="1853" t="s">
        <v>2332</v>
      </c>
      <c r="E18" s="1853" t="s">
        <v>2333</v>
      </c>
      <c r="F18" s="1853" t="s">
        <v>2277</v>
      </c>
      <c r="G18" s="1853" t="s">
        <v>2334</v>
      </c>
      <c r="H18" s="1853" t="s">
        <v>28</v>
      </c>
      <c r="I18" s="1853" t="s">
        <v>811</v>
      </c>
    </row>
    <row customHeight="1" ht="11.25">
      <c r="A19" s="1853" t="s">
        <v>2258</v>
      </c>
      <c r="B19" s="1853" t="s">
        <v>16</v>
      </c>
      <c r="C19" s="1853" t="s">
        <v>2335</v>
      </c>
      <c r="D19" s="1853" t="s">
        <v>2336</v>
      </c>
      <c r="E19" s="1853" t="s">
        <v>2337</v>
      </c>
      <c r="F19" s="1853" t="s">
        <v>52</v>
      </c>
      <c r="G19" s="1853" t="s">
        <v>2338</v>
      </c>
      <c r="H19" s="1853" t="s">
        <v>28</v>
      </c>
      <c r="I19" s="1853" t="s">
        <v>811</v>
      </c>
    </row>
    <row customHeight="1" ht="11.25">
      <c r="A20" s="1853" t="s">
        <v>2258</v>
      </c>
      <c r="B20" s="1853" t="s">
        <v>16</v>
      </c>
      <c r="C20" s="1853" t="s">
        <v>2339</v>
      </c>
      <c r="D20" s="1853" t="s">
        <v>2340</v>
      </c>
      <c r="E20" s="1853" t="s">
        <v>2341</v>
      </c>
      <c r="F20" s="1853" t="s">
        <v>52</v>
      </c>
      <c r="G20" s="1853" t="s">
        <v>2342</v>
      </c>
      <c r="H20" s="1853" t="s">
        <v>28</v>
      </c>
      <c r="I20" s="1853" t="s">
        <v>811</v>
      </c>
    </row>
    <row customHeight="1" ht="11.25">
      <c r="A21" s="1853" t="s">
        <v>2258</v>
      </c>
      <c r="B21" s="1853" t="s">
        <v>16</v>
      </c>
      <c r="C21" s="1853" t="s">
        <v>2343</v>
      </c>
      <c r="D21" s="1853" t="s">
        <v>2344</v>
      </c>
      <c r="E21" s="1853" t="s">
        <v>2345</v>
      </c>
      <c r="F21" s="1853" t="s">
        <v>2290</v>
      </c>
      <c r="G21" s="1853" t="s">
        <v>2346</v>
      </c>
      <c r="H21" s="1853" t="s">
        <v>28</v>
      </c>
      <c r="I21" s="1853" t="s">
        <v>811</v>
      </c>
    </row>
    <row customHeight="1" ht="11.25">
      <c r="A22" s="1853" t="s">
        <v>2258</v>
      </c>
      <c r="B22" s="1853" t="s">
        <v>16</v>
      </c>
      <c r="C22" s="1853" t="s">
        <v>2347</v>
      </c>
      <c r="D22" s="1853" t="s">
        <v>2348</v>
      </c>
      <c r="E22" s="1853" t="s">
        <v>2349</v>
      </c>
      <c r="F22" s="1853" t="s">
        <v>2350</v>
      </c>
      <c r="G22" s="1853" t="s">
        <v>2351</v>
      </c>
      <c r="H22" s="1853" t="s">
        <v>28</v>
      </c>
      <c r="I22" s="1853" t="s">
        <v>811</v>
      </c>
    </row>
    <row customHeight="1" ht="11.25">
      <c r="A23" s="1853" t="s">
        <v>2258</v>
      </c>
      <c r="B23" s="1853" t="s">
        <v>16</v>
      </c>
      <c r="C23" s="1853" t="s">
        <v>2352</v>
      </c>
      <c r="D23" s="1853" t="s">
        <v>2353</v>
      </c>
      <c r="E23" s="1853" t="s">
        <v>2354</v>
      </c>
      <c r="F23" s="1853" t="s">
        <v>2355</v>
      </c>
      <c r="G23" s="1853" t="s">
        <v>2356</v>
      </c>
      <c r="H23" s="1853" t="s">
        <v>28</v>
      </c>
      <c r="I23" s="1853" t="s">
        <v>811</v>
      </c>
    </row>
    <row customHeight="1" ht="11.25">
      <c r="A24" s="1853" t="s">
        <v>2258</v>
      </c>
      <c r="B24" s="1853" t="s">
        <v>16</v>
      </c>
      <c r="C24" s="1853" t="s">
        <v>2357</v>
      </c>
      <c r="D24" s="1853" t="s">
        <v>2358</v>
      </c>
      <c r="E24" s="1853" t="s">
        <v>2359</v>
      </c>
      <c r="F24" s="1853" t="s">
        <v>579</v>
      </c>
      <c r="G24" s="1853" t="s">
        <v>2360</v>
      </c>
      <c r="H24" s="1853" t="s">
        <v>28</v>
      </c>
      <c r="I24" s="1853" t="s">
        <v>811</v>
      </c>
    </row>
    <row customHeight="1" ht="11.25">
      <c r="A25" s="1853" t="s">
        <v>2258</v>
      </c>
      <c r="B25" s="1853" t="s">
        <v>16</v>
      </c>
      <c r="C25" s="1853" t="s">
        <v>2361</v>
      </c>
      <c r="D25" s="1853" t="s">
        <v>2362</v>
      </c>
      <c r="E25" s="1853" t="s">
        <v>2363</v>
      </c>
      <c r="F25" s="1853" t="s">
        <v>579</v>
      </c>
      <c r="G25" s="1853" t="s">
        <v>2364</v>
      </c>
      <c r="H25" s="1853" t="s">
        <v>28</v>
      </c>
      <c r="I25" s="1853" t="s">
        <v>811</v>
      </c>
    </row>
    <row customHeight="1" ht="11.25">
      <c r="A26" s="1853" t="s">
        <v>2258</v>
      </c>
      <c r="B26" s="1853" t="s">
        <v>16</v>
      </c>
      <c r="C26" s="1853" t="s">
        <v>2365</v>
      </c>
      <c r="D26" s="1853" t="s">
        <v>2366</v>
      </c>
      <c r="E26" s="1853" t="s">
        <v>2367</v>
      </c>
      <c r="F26" s="1853" t="s">
        <v>579</v>
      </c>
      <c r="G26" s="1853" t="s">
        <v>2368</v>
      </c>
      <c r="H26" s="1853" t="s">
        <v>28</v>
      </c>
      <c r="I26" s="1853" t="s">
        <v>811</v>
      </c>
    </row>
    <row customHeight="1" ht="11.25">
      <c r="A27" s="1853" t="s">
        <v>2258</v>
      </c>
      <c r="B27" s="1853" t="s">
        <v>16</v>
      </c>
      <c r="C27" s="1853" t="s">
        <v>2369</v>
      </c>
      <c r="D27" s="1853" t="s">
        <v>2370</v>
      </c>
      <c r="E27" s="1853" t="s">
        <v>2371</v>
      </c>
      <c r="F27" s="1853" t="s">
        <v>579</v>
      </c>
      <c r="G27" s="1853" t="s">
        <v>2372</v>
      </c>
      <c r="H27" s="1853" t="s">
        <v>28</v>
      </c>
      <c r="I27" s="1853" t="s">
        <v>811</v>
      </c>
    </row>
    <row customHeight="1" ht="11.25">
      <c r="A28" s="1853" t="s">
        <v>2258</v>
      </c>
      <c r="B28" s="1853" t="s">
        <v>16</v>
      </c>
      <c r="C28" s="1853" t="s">
        <v>2373</v>
      </c>
      <c r="D28" s="1853" t="s">
        <v>2374</v>
      </c>
      <c r="E28" s="1853" t="s">
        <v>2354</v>
      </c>
      <c r="F28" s="1853" t="s">
        <v>2375</v>
      </c>
      <c r="G28" s="1853" t="s">
        <v>2356</v>
      </c>
      <c r="H28" s="1853" t="s">
        <v>28</v>
      </c>
      <c r="I28" s="1853" t="s">
        <v>811</v>
      </c>
    </row>
    <row customHeight="1" ht="11.25">
      <c r="A29" s="1853" t="s">
        <v>2258</v>
      </c>
      <c r="B29" s="1853" t="s">
        <v>16</v>
      </c>
      <c r="C29" s="1853" t="s">
        <v>2376</v>
      </c>
      <c r="D29" s="1853" t="s">
        <v>2377</v>
      </c>
      <c r="E29" s="1853" t="s">
        <v>2378</v>
      </c>
      <c r="F29" s="1853" t="s">
        <v>2277</v>
      </c>
      <c r="G29" s="1853" t="s">
        <v>2379</v>
      </c>
      <c r="H29" s="1853" t="s">
        <v>28</v>
      </c>
      <c r="I29" s="1853" t="s">
        <v>811</v>
      </c>
    </row>
    <row customHeight="1" ht="11.25">
      <c r="A30" s="1853" t="s">
        <v>2258</v>
      </c>
      <c r="B30" s="1853" t="s">
        <v>16</v>
      </c>
      <c r="C30" s="1853" t="s">
        <v>2380</v>
      </c>
      <c r="D30" s="1853" t="s">
        <v>2381</v>
      </c>
      <c r="E30" s="1853" t="s">
        <v>2382</v>
      </c>
      <c r="F30" s="1853" t="s">
        <v>2277</v>
      </c>
      <c r="G30" s="1853" t="s">
        <v>2383</v>
      </c>
      <c r="H30" s="1853" t="s">
        <v>28</v>
      </c>
      <c r="I30" s="1853" t="s">
        <v>811</v>
      </c>
    </row>
    <row customHeight="1" ht="11.25">
      <c r="A31" s="1853" t="s">
        <v>2258</v>
      </c>
      <c r="B31" s="1853" t="s">
        <v>16</v>
      </c>
      <c r="C31" s="1853" t="s">
        <v>2384</v>
      </c>
      <c r="D31" s="1853" t="s">
        <v>2385</v>
      </c>
      <c r="E31" s="1853" t="s">
        <v>2386</v>
      </c>
      <c r="F31" s="1853" t="s">
        <v>2387</v>
      </c>
      <c r="G31" s="1853" t="s">
        <v>2388</v>
      </c>
      <c r="H31" s="1853" t="s">
        <v>28</v>
      </c>
      <c r="I31" s="1853" t="s">
        <v>811</v>
      </c>
    </row>
    <row customHeight="1" ht="11.25">
      <c r="A32" s="1853" t="s">
        <v>2258</v>
      </c>
      <c r="B32" s="1853" t="s">
        <v>16</v>
      </c>
      <c r="C32" s="1853" t="s">
        <v>2389</v>
      </c>
      <c r="D32" s="1853" t="s">
        <v>2390</v>
      </c>
      <c r="E32" s="1853" t="s">
        <v>2391</v>
      </c>
      <c r="F32" s="1853" t="s">
        <v>2392</v>
      </c>
      <c r="G32" s="1853" t="s">
        <v>2393</v>
      </c>
      <c r="H32" s="1853" t="s">
        <v>28</v>
      </c>
      <c r="I32" s="1853" t="s">
        <v>811</v>
      </c>
    </row>
    <row customHeight="1" ht="11.25">
      <c r="A33" s="1853" t="s">
        <v>2258</v>
      </c>
      <c r="B33" s="1853" t="s">
        <v>16</v>
      </c>
      <c r="C33" s="1853" t="s">
        <v>2394</v>
      </c>
      <c r="D33" s="1853" t="s">
        <v>2395</v>
      </c>
      <c r="E33" s="1853" t="s">
        <v>2396</v>
      </c>
      <c r="F33" s="1853" t="s">
        <v>2397</v>
      </c>
      <c r="G33" s="1853" t="s">
        <v>2398</v>
      </c>
      <c r="H33" s="1853" t="s">
        <v>28</v>
      </c>
      <c r="I33" s="1853" t="s">
        <v>811</v>
      </c>
    </row>
    <row customHeight="1" ht="11.25">
      <c r="A34" s="1853" t="s">
        <v>2258</v>
      </c>
      <c r="B34" s="1853" t="s">
        <v>16</v>
      </c>
      <c r="C34" s="1853" t="s">
        <v>2399</v>
      </c>
      <c r="D34" s="1853" t="s">
        <v>2400</v>
      </c>
      <c r="E34" s="1853" t="s">
        <v>2401</v>
      </c>
      <c r="F34" s="1853" t="s">
        <v>2402</v>
      </c>
      <c r="G34" s="1853" t="s">
        <v>2403</v>
      </c>
      <c r="H34" s="1853" t="s">
        <v>28</v>
      </c>
      <c r="I34" s="1853" t="s">
        <v>811</v>
      </c>
    </row>
    <row customHeight="1" ht="11.25">
      <c r="A35" s="1853" t="s">
        <v>2258</v>
      </c>
      <c r="B35" s="1853" t="s">
        <v>16</v>
      </c>
      <c r="C35" s="1853" t="s">
        <v>2404</v>
      </c>
      <c r="D35" s="1853" t="s">
        <v>2405</v>
      </c>
      <c r="E35" s="1853" t="s">
        <v>2406</v>
      </c>
      <c r="F35" s="1853" t="s">
        <v>2407</v>
      </c>
      <c r="G35" s="1853" t="s">
        <v>2408</v>
      </c>
      <c r="H35" s="1853" t="s">
        <v>28</v>
      </c>
      <c r="I35" s="1853" t="s">
        <v>811</v>
      </c>
    </row>
    <row customHeight="1" ht="11.25">
      <c r="A36" s="1853" t="s">
        <v>2258</v>
      </c>
      <c r="B36" s="1853" t="s">
        <v>16</v>
      </c>
      <c r="C36" s="1853" t="s">
        <v>2409</v>
      </c>
      <c r="D36" s="1853" t="s">
        <v>2410</v>
      </c>
      <c r="E36" s="1853" t="s">
        <v>2411</v>
      </c>
      <c r="F36" s="1853" t="s">
        <v>2387</v>
      </c>
      <c r="G36" s="1853" t="s">
        <v>2412</v>
      </c>
      <c r="H36" s="1853" t="s">
        <v>2413</v>
      </c>
      <c r="I36" s="1853" t="s">
        <v>811</v>
      </c>
    </row>
    <row customHeight="1" ht="11.25">
      <c r="A37" s="1853" t="s">
        <v>2258</v>
      </c>
      <c r="B37" s="1853" t="s">
        <v>16</v>
      </c>
      <c r="C37" s="1853" t="s">
        <v>2414</v>
      </c>
      <c r="D37" s="1853" t="s">
        <v>2415</v>
      </c>
      <c r="E37" s="1853" t="s">
        <v>2416</v>
      </c>
      <c r="F37" s="1853" t="s">
        <v>2290</v>
      </c>
      <c r="G37" s="1853" t="s">
        <v>2417</v>
      </c>
      <c r="H37" s="1853" t="s">
        <v>28</v>
      </c>
      <c r="I37" s="1853" t="s">
        <v>811</v>
      </c>
    </row>
    <row customHeight="1" ht="11.25">
      <c r="A38" s="1853" t="s">
        <v>2258</v>
      </c>
      <c r="B38" s="1853" t="s">
        <v>16</v>
      </c>
      <c r="C38" s="1853" t="s">
        <v>2418</v>
      </c>
      <c r="D38" s="1853" t="s">
        <v>2419</v>
      </c>
      <c r="E38" s="1853" t="s">
        <v>2281</v>
      </c>
      <c r="F38" s="1853" t="s">
        <v>2420</v>
      </c>
      <c r="G38" s="1853" t="s">
        <v>2421</v>
      </c>
      <c r="H38" s="1853" t="s">
        <v>28</v>
      </c>
      <c r="I38" s="1853" t="s">
        <v>811</v>
      </c>
    </row>
    <row customHeight="1" ht="11.25">
      <c r="A39" s="1853" t="s">
        <v>2258</v>
      </c>
      <c r="B39" s="1853" t="s">
        <v>16</v>
      </c>
      <c r="C39" s="1853" t="s">
        <v>2422</v>
      </c>
      <c r="D39" s="1853" t="s">
        <v>2423</v>
      </c>
      <c r="E39" s="1853" t="s">
        <v>2424</v>
      </c>
      <c r="F39" s="1853" t="s">
        <v>2277</v>
      </c>
      <c r="G39" s="1853" t="s">
        <v>2425</v>
      </c>
      <c r="H39" s="1853" t="s">
        <v>28</v>
      </c>
      <c r="I39" s="1853" t="s">
        <v>811</v>
      </c>
    </row>
    <row customHeight="1" ht="11.25">
      <c r="A40" s="1853" t="s">
        <v>2258</v>
      </c>
      <c r="B40" s="1853" t="s">
        <v>16</v>
      </c>
      <c r="C40" s="1853" t="s">
        <v>2426</v>
      </c>
      <c r="D40" s="1853" t="s">
        <v>2427</v>
      </c>
      <c r="E40" s="1853" t="s">
        <v>2428</v>
      </c>
      <c r="F40" s="1853" t="s">
        <v>2429</v>
      </c>
      <c r="G40" s="1853" t="s">
        <v>2430</v>
      </c>
      <c r="H40" s="1853" t="s">
        <v>28</v>
      </c>
      <c r="I40" s="1853" t="s">
        <v>811</v>
      </c>
    </row>
    <row customHeight="1" ht="11.25">
      <c r="A41" s="1853" t="s">
        <v>2258</v>
      </c>
      <c r="B41" s="1853" t="s">
        <v>16</v>
      </c>
      <c r="C41" s="1853" t="s">
        <v>2431</v>
      </c>
      <c r="D41" s="1853" t="s">
        <v>2432</v>
      </c>
      <c r="E41" s="1853" t="s">
        <v>2433</v>
      </c>
      <c r="F41" s="1853" t="s">
        <v>2290</v>
      </c>
      <c r="G41" s="1853" t="s">
        <v>28</v>
      </c>
      <c r="H41" s="1853" t="s">
        <v>28</v>
      </c>
      <c r="I41" s="1853" t="s">
        <v>811</v>
      </c>
    </row>
    <row customHeight="1" ht="11.25">
      <c r="A42" s="1853" t="s">
        <v>2258</v>
      </c>
      <c r="B42" s="1853" t="s">
        <v>16</v>
      </c>
      <c r="C42" s="1853" t="s">
        <v>2434</v>
      </c>
      <c r="D42" s="1853" t="s">
        <v>2435</v>
      </c>
      <c r="E42" s="1853" t="s">
        <v>2436</v>
      </c>
      <c r="F42" s="1853" t="s">
        <v>2437</v>
      </c>
      <c r="G42" s="1853" t="s">
        <v>2438</v>
      </c>
      <c r="H42" s="1853" t="s">
        <v>28</v>
      </c>
      <c r="I42" s="1853" t="s">
        <v>811</v>
      </c>
    </row>
    <row customHeight="1" ht="11.25">
      <c r="A43" s="1853" t="s">
        <v>2258</v>
      </c>
      <c r="B43" s="1853" t="s">
        <v>16</v>
      </c>
      <c r="C43" s="1853" t="s">
        <v>2439</v>
      </c>
      <c r="D43" s="1853" t="s">
        <v>2440</v>
      </c>
      <c r="E43" s="1853" t="s">
        <v>2441</v>
      </c>
      <c r="F43" s="1853" t="s">
        <v>2325</v>
      </c>
      <c r="G43" s="1853" t="s">
        <v>2442</v>
      </c>
      <c r="H43" s="1853" t="s">
        <v>28</v>
      </c>
      <c r="I43" s="1853" t="s">
        <v>811</v>
      </c>
    </row>
    <row customHeight="1" ht="11.25">
      <c r="A44" s="1853" t="s">
        <v>2258</v>
      </c>
      <c r="B44" s="1853" t="s">
        <v>16</v>
      </c>
      <c r="C44" s="1853" t="s">
        <v>2443</v>
      </c>
      <c r="D44" s="1853" t="s">
        <v>2444</v>
      </c>
      <c r="E44" s="1853" t="s">
        <v>2445</v>
      </c>
      <c r="F44" s="1853" t="s">
        <v>2446</v>
      </c>
      <c r="G44" s="1853" t="s">
        <v>2447</v>
      </c>
      <c r="H44" s="1853" t="s">
        <v>28</v>
      </c>
      <c r="I44" s="1853" t="s">
        <v>811</v>
      </c>
    </row>
    <row customHeight="1" ht="11.25">
      <c r="A45" s="1853" t="s">
        <v>2258</v>
      </c>
      <c r="B45" s="1853" t="s">
        <v>16</v>
      </c>
      <c r="C45" s="1853" t="s">
        <v>2448</v>
      </c>
      <c r="D45" s="1853" t="s">
        <v>2449</v>
      </c>
      <c r="E45" s="1853" t="s">
        <v>2450</v>
      </c>
      <c r="F45" s="1853" t="s">
        <v>2311</v>
      </c>
      <c r="G45" s="1853" t="s">
        <v>28</v>
      </c>
      <c r="H45" s="1853" t="s">
        <v>28</v>
      </c>
      <c r="I45" s="1853" t="s">
        <v>811</v>
      </c>
    </row>
    <row customHeight="1" ht="11.25">
      <c r="A46" s="1853" t="s">
        <v>2258</v>
      </c>
      <c r="B46" s="1853" t="s">
        <v>16</v>
      </c>
      <c r="C46" s="1853" t="s">
        <v>2451</v>
      </c>
      <c r="D46" s="1853" t="s">
        <v>2452</v>
      </c>
      <c r="E46" s="1853" t="s">
        <v>2453</v>
      </c>
      <c r="F46" s="1853" t="s">
        <v>2277</v>
      </c>
      <c r="G46" s="1853" t="s">
        <v>28</v>
      </c>
      <c r="H46" s="1853" t="s">
        <v>28</v>
      </c>
      <c r="I46" s="1853" t="s">
        <v>811</v>
      </c>
    </row>
    <row customHeight="1" ht="11.25">
      <c r="A47" s="1853" t="s">
        <v>2258</v>
      </c>
      <c r="B47" s="1853" t="s">
        <v>16</v>
      </c>
      <c r="C47" s="1853" t="s">
        <v>2454</v>
      </c>
      <c r="D47" s="1853" t="s">
        <v>2455</v>
      </c>
      <c r="E47" s="1853" t="s">
        <v>2456</v>
      </c>
      <c r="F47" s="1853" t="s">
        <v>52</v>
      </c>
      <c r="G47" s="1853" t="s">
        <v>2457</v>
      </c>
      <c r="H47" s="1853" t="s">
        <v>28</v>
      </c>
      <c r="I47" s="1853" t="s">
        <v>811</v>
      </c>
    </row>
    <row customHeight="1" ht="11.25">
      <c r="A48" s="1853" t="s">
        <v>2258</v>
      </c>
      <c r="B48" s="1853" t="s">
        <v>16</v>
      </c>
      <c r="C48" s="1853" t="s">
        <v>2458</v>
      </c>
      <c r="D48" s="1853" t="s">
        <v>2459</v>
      </c>
      <c r="E48" s="1853" t="s">
        <v>2460</v>
      </c>
      <c r="F48" s="1853" t="s">
        <v>2461</v>
      </c>
      <c r="G48" s="1853" t="s">
        <v>2462</v>
      </c>
      <c r="H48" s="1853" t="s">
        <v>28</v>
      </c>
      <c r="I48" s="1853" t="s">
        <v>811</v>
      </c>
    </row>
    <row customHeight="1" ht="11.25">
      <c r="A49" s="1853" t="s">
        <v>2258</v>
      </c>
      <c r="B49" s="1853" t="s">
        <v>16</v>
      </c>
      <c r="C49" s="1853" t="s">
        <v>2463</v>
      </c>
      <c r="D49" s="1853" t="s">
        <v>2464</v>
      </c>
      <c r="E49" s="1853" t="s">
        <v>2465</v>
      </c>
      <c r="F49" s="1853" t="s">
        <v>2262</v>
      </c>
      <c r="G49" s="1853" t="s">
        <v>2466</v>
      </c>
      <c r="H49" s="1853" t="s">
        <v>28</v>
      </c>
      <c r="I49" s="1853" t="s">
        <v>811</v>
      </c>
    </row>
    <row customHeight="1" ht="11.25">
      <c r="A50" s="1853" t="s">
        <v>2258</v>
      </c>
      <c r="B50" s="1853" t="s">
        <v>16</v>
      </c>
      <c r="C50" s="1853" t="s">
        <v>2467</v>
      </c>
      <c r="D50" s="1853" t="s">
        <v>2468</v>
      </c>
      <c r="E50" s="1853" t="s">
        <v>2469</v>
      </c>
      <c r="F50" s="1853" t="s">
        <v>2277</v>
      </c>
      <c r="G50" s="1853" t="s">
        <v>28</v>
      </c>
      <c r="H50" s="1853" t="s">
        <v>28</v>
      </c>
      <c r="I50" s="1853" t="s">
        <v>811</v>
      </c>
    </row>
    <row customHeight="1" ht="11.25">
      <c r="A51" s="1853" t="s">
        <v>2258</v>
      </c>
      <c r="B51" s="1853" t="s">
        <v>16</v>
      </c>
      <c r="C51" s="1853" t="s">
        <v>2470</v>
      </c>
      <c r="D51" s="1853" t="s">
        <v>2471</v>
      </c>
      <c r="E51" s="1853" t="s">
        <v>2472</v>
      </c>
      <c r="F51" s="1853" t="s">
        <v>2407</v>
      </c>
      <c r="G51" s="1853" t="s">
        <v>2473</v>
      </c>
      <c r="H51" s="1853" t="s">
        <v>28</v>
      </c>
      <c r="I51" s="1853" t="s">
        <v>811</v>
      </c>
    </row>
    <row customHeight="1" ht="11.25">
      <c r="A52" s="1853" t="s">
        <v>2258</v>
      </c>
      <c r="B52" s="1853" t="s">
        <v>16</v>
      </c>
      <c r="C52" s="1853" t="s">
        <v>2474</v>
      </c>
      <c r="D52" s="1853" t="s">
        <v>2475</v>
      </c>
      <c r="E52" s="1853" t="s">
        <v>2476</v>
      </c>
      <c r="F52" s="1853" t="s">
        <v>2277</v>
      </c>
      <c r="G52" s="1853" t="s">
        <v>28</v>
      </c>
      <c r="H52" s="1853" t="s">
        <v>28</v>
      </c>
      <c r="I52" s="1853" t="s">
        <v>811</v>
      </c>
    </row>
    <row customHeight="1" ht="11.25">
      <c r="A53" s="1853" t="s">
        <v>2258</v>
      </c>
      <c r="B53" s="1853" t="s">
        <v>16</v>
      </c>
      <c r="C53" s="1853" t="s">
        <v>2477</v>
      </c>
      <c r="D53" s="1853" t="s">
        <v>2478</v>
      </c>
      <c r="E53" s="1853" t="s">
        <v>2479</v>
      </c>
      <c r="F53" s="1853" t="s">
        <v>2306</v>
      </c>
      <c r="G53" s="1853" t="s">
        <v>2480</v>
      </c>
      <c r="H53" s="1853" t="s">
        <v>28</v>
      </c>
      <c r="I53" s="1853" t="s">
        <v>811</v>
      </c>
    </row>
    <row customHeight="1" ht="11.25">
      <c r="A54" s="1853" t="s">
        <v>2258</v>
      </c>
      <c r="B54" s="1853" t="s">
        <v>16</v>
      </c>
      <c r="C54" s="1853" t="s">
        <v>2481</v>
      </c>
      <c r="D54" s="1853" t="s">
        <v>2482</v>
      </c>
      <c r="E54" s="1853" t="s">
        <v>2483</v>
      </c>
      <c r="F54" s="1853" t="s">
        <v>2267</v>
      </c>
      <c r="G54" s="1853" t="s">
        <v>2484</v>
      </c>
      <c r="H54" s="1853" t="s">
        <v>28</v>
      </c>
      <c r="I54" s="1853" t="s">
        <v>811</v>
      </c>
    </row>
    <row customHeight="1" ht="11.25">
      <c r="A55" s="1853" t="s">
        <v>2258</v>
      </c>
      <c r="B55" s="1853" t="s">
        <v>16</v>
      </c>
      <c r="C55" s="1853" t="s">
        <v>2485</v>
      </c>
      <c r="D55" s="1853" t="s">
        <v>2486</v>
      </c>
      <c r="E55" s="1853" t="s">
        <v>2487</v>
      </c>
      <c r="F55" s="1853" t="s">
        <v>2306</v>
      </c>
      <c r="G55" s="1853" t="s">
        <v>2488</v>
      </c>
      <c r="H55" s="1853" t="s">
        <v>28</v>
      </c>
      <c r="I55" s="1853" t="s">
        <v>811</v>
      </c>
    </row>
    <row customHeight="1" ht="11.25">
      <c r="A56" s="1853" t="s">
        <v>2258</v>
      </c>
      <c r="B56" s="1853" t="s">
        <v>16</v>
      </c>
      <c r="C56" s="1853" t="s">
        <v>2489</v>
      </c>
      <c r="D56" s="1853" t="s">
        <v>2490</v>
      </c>
      <c r="E56" s="1853" t="s">
        <v>2491</v>
      </c>
      <c r="F56" s="1853" t="s">
        <v>2492</v>
      </c>
      <c r="G56" s="1853" t="s">
        <v>2493</v>
      </c>
      <c r="H56" s="1853" t="s">
        <v>28</v>
      </c>
      <c r="I56" s="1853" t="s">
        <v>811</v>
      </c>
    </row>
    <row customHeight="1" ht="11.25">
      <c r="A57" s="1853" t="s">
        <v>2258</v>
      </c>
      <c r="B57" s="1853" t="s">
        <v>16</v>
      </c>
      <c r="C57" s="1853" t="s">
        <v>2494</v>
      </c>
      <c r="D57" s="1853" t="s">
        <v>2495</v>
      </c>
      <c r="E57" s="1853" t="s">
        <v>2496</v>
      </c>
      <c r="F57" s="1853" t="s">
        <v>2407</v>
      </c>
      <c r="G57" s="1853" t="s">
        <v>2497</v>
      </c>
      <c r="H57" s="1853" t="s">
        <v>28</v>
      </c>
      <c r="I57" s="1853" t="s">
        <v>811</v>
      </c>
    </row>
    <row customHeight="1" ht="11.25">
      <c r="A58" s="1853" t="s">
        <v>2258</v>
      </c>
      <c r="B58" s="1853" t="s">
        <v>16</v>
      </c>
      <c r="C58" s="1853" t="s">
        <v>2498</v>
      </c>
      <c r="D58" s="1853" t="s">
        <v>2499</v>
      </c>
      <c r="E58" s="1853" t="s">
        <v>2500</v>
      </c>
      <c r="F58" s="1853" t="s">
        <v>2492</v>
      </c>
      <c r="G58" s="1853" t="s">
        <v>2501</v>
      </c>
      <c r="H58" s="1853" t="s">
        <v>28</v>
      </c>
      <c r="I58" s="1853" t="s">
        <v>811</v>
      </c>
    </row>
    <row customHeight="1" ht="11.25">
      <c r="A59" s="1853" t="s">
        <v>2258</v>
      </c>
      <c r="B59" s="1853" t="s">
        <v>16</v>
      </c>
      <c r="C59" s="1853" t="s">
        <v>2502</v>
      </c>
      <c r="D59" s="1853" t="s">
        <v>2503</v>
      </c>
      <c r="E59" s="1853" t="s">
        <v>2504</v>
      </c>
      <c r="F59" s="1853" t="s">
        <v>2461</v>
      </c>
      <c r="G59" s="1853" t="s">
        <v>2505</v>
      </c>
      <c r="H59" s="1853" t="s">
        <v>28</v>
      </c>
      <c r="I59" s="1853" t="s">
        <v>811</v>
      </c>
    </row>
    <row customHeight="1" ht="11.25">
      <c r="A60" s="1853" t="s">
        <v>2258</v>
      </c>
      <c r="B60" s="1853" t="s">
        <v>16</v>
      </c>
      <c r="C60" s="1853" t="s">
        <v>2506</v>
      </c>
      <c r="D60" s="1853" t="s">
        <v>2507</v>
      </c>
      <c r="E60" s="1853" t="s">
        <v>2508</v>
      </c>
      <c r="F60" s="1853" t="s">
        <v>2290</v>
      </c>
      <c r="G60" s="1853" t="s">
        <v>2509</v>
      </c>
      <c r="H60" s="1853" t="s">
        <v>28</v>
      </c>
      <c r="I60" s="1853" t="s">
        <v>811</v>
      </c>
    </row>
    <row customHeight="1" ht="11.25">
      <c r="A61" s="1853" t="s">
        <v>2258</v>
      </c>
      <c r="B61" s="1853" t="s">
        <v>16</v>
      </c>
      <c r="C61" s="1853" t="s">
        <v>2510</v>
      </c>
      <c r="D61" s="1853" t="s">
        <v>2511</v>
      </c>
      <c r="E61" s="1853" t="s">
        <v>2512</v>
      </c>
      <c r="F61" s="1853" t="s">
        <v>2513</v>
      </c>
      <c r="G61" s="1853" t="s">
        <v>28</v>
      </c>
      <c r="H61" s="1853" t="s">
        <v>28</v>
      </c>
      <c r="I61" s="1853" t="s">
        <v>811</v>
      </c>
    </row>
    <row customHeight="1" ht="11.25">
      <c r="A62" s="1853" t="s">
        <v>2258</v>
      </c>
      <c r="B62" s="1853" t="s">
        <v>16</v>
      </c>
      <c r="C62" s="1853" t="s">
        <v>2514</v>
      </c>
      <c r="D62" s="1853" t="s">
        <v>2515</v>
      </c>
      <c r="E62" s="1853" t="s">
        <v>2516</v>
      </c>
      <c r="F62" s="1853" t="s">
        <v>2517</v>
      </c>
      <c r="G62" s="1853" t="s">
        <v>2518</v>
      </c>
      <c r="H62" s="1853" t="s">
        <v>28</v>
      </c>
      <c r="I62" s="1853" t="s">
        <v>811</v>
      </c>
    </row>
    <row customHeight="1" ht="11.25">
      <c r="A63" s="1853" t="s">
        <v>2258</v>
      </c>
      <c r="B63" s="1853" t="s">
        <v>16</v>
      </c>
      <c r="C63" s="1853" t="s">
        <v>2519</v>
      </c>
      <c r="D63" s="1853" t="s">
        <v>2520</v>
      </c>
      <c r="E63" s="1853" t="s">
        <v>2521</v>
      </c>
      <c r="F63" s="1853" t="s">
        <v>2522</v>
      </c>
      <c r="G63" s="1853" t="s">
        <v>2523</v>
      </c>
      <c r="H63" s="1853" t="s">
        <v>28</v>
      </c>
      <c r="I63" s="1853" t="s">
        <v>811</v>
      </c>
    </row>
    <row customHeight="1" ht="11.25">
      <c r="A64" s="1853" t="s">
        <v>2258</v>
      </c>
      <c r="B64" s="1853" t="s">
        <v>16</v>
      </c>
      <c r="C64" s="1853" t="s">
        <v>2524</v>
      </c>
      <c r="D64" s="1853" t="s">
        <v>2525</v>
      </c>
      <c r="E64" s="1853" t="s">
        <v>2526</v>
      </c>
      <c r="F64" s="1853" t="s">
        <v>2517</v>
      </c>
      <c r="G64" s="1853" t="s">
        <v>2527</v>
      </c>
      <c r="H64" s="1853" t="s">
        <v>28</v>
      </c>
      <c r="I64" s="1853" t="s">
        <v>811</v>
      </c>
    </row>
    <row customHeight="1" ht="11.25">
      <c r="A65" s="1853" t="s">
        <v>2258</v>
      </c>
      <c r="B65" s="1853" t="s">
        <v>16</v>
      </c>
      <c r="C65" s="1853" t="s">
        <v>2528</v>
      </c>
      <c r="D65" s="1853" t="s">
        <v>2529</v>
      </c>
      <c r="E65" s="1853" t="s">
        <v>2530</v>
      </c>
      <c r="F65" s="1853" t="s">
        <v>2531</v>
      </c>
      <c r="G65" s="1853" t="s">
        <v>2532</v>
      </c>
      <c r="H65" s="1853" t="s">
        <v>28</v>
      </c>
      <c r="I65" s="1853" t="s">
        <v>811</v>
      </c>
    </row>
    <row customHeight="1" ht="11.25">
      <c r="A66" s="1853" t="s">
        <v>2258</v>
      </c>
      <c r="B66" s="1853" t="s">
        <v>16</v>
      </c>
      <c r="C66" s="1853" t="s">
        <v>2533</v>
      </c>
      <c r="D66" s="1853" t="s">
        <v>2534</v>
      </c>
      <c r="E66" s="1853" t="s">
        <v>2535</v>
      </c>
      <c r="F66" s="1853" t="s">
        <v>2536</v>
      </c>
      <c r="G66" s="1853" t="s">
        <v>2537</v>
      </c>
      <c r="H66" s="1853" t="s">
        <v>28</v>
      </c>
      <c r="I66" s="1853" t="s">
        <v>811</v>
      </c>
    </row>
    <row customHeight="1" ht="11.25">
      <c r="A67" s="1853" t="s">
        <v>2258</v>
      </c>
      <c r="B67" s="1853" t="s">
        <v>16</v>
      </c>
      <c r="C67" s="1853" t="s">
        <v>2538</v>
      </c>
      <c r="D67" s="1853" t="s">
        <v>2539</v>
      </c>
      <c r="E67" s="1853" t="s">
        <v>2540</v>
      </c>
      <c r="F67" s="1853" t="s">
        <v>52</v>
      </c>
      <c r="G67" s="1853" t="s">
        <v>28</v>
      </c>
      <c r="H67" s="1853" t="s">
        <v>28</v>
      </c>
      <c r="I67" s="1853" t="s">
        <v>811</v>
      </c>
    </row>
    <row customHeight="1" ht="11.25">
      <c r="A68" s="1853" t="s">
        <v>2258</v>
      </c>
      <c r="B68" s="1853" t="s">
        <v>16</v>
      </c>
      <c r="C68" s="1853" t="s">
        <v>2541</v>
      </c>
      <c r="D68" s="1853" t="s">
        <v>2542</v>
      </c>
      <c r="E68" s="1853" t="s">
        <v>2543</v>
      </c>
      <c r="F68" s="1853" t="s">
        <v>2544</v>
      </c>
      <c r="G68" s="1853" t="s">
        <v>2545</v>
      </c>
      <c r="H68" s="1853" t="s">
        <v>28</v>
      </c>
      <c r="I68" s="1853" t="s">
        <v>811</v>
      </c>
    </row>
    <row customHeight="1" ht="11.25">
      <c r="A69" s="1853" t="s">
        <v>2258</v>
      </c>
      <c r="B69" s="1853" t="s">
        <v>16</v>
      </c>
      <c r="C69" s="1853" t="s">
        <v>28</v>
      </c>
      <c r="D69" s="1853" t="s">
        <v>2546</v>
      </c>
      <c r="E69" s="1853" t="s">
        <v>2547</v>
      </c>
      <c r="F69" s="1853" t="s">
        <v>2548</v>
      </c>
      <c r="G69" s="1853" t="s">
        <v>28</v>
      </c>
      <c r="H69" s="1853" t="s">
        <v>28</v>
      </c>
      <c r="I69" s="1853" t="s">
        <v>811</v>
      </c>
    </row>
    <row customHeight="1" ht="11.25">
      <c r="A70" s="1853" t="s">
        <v>2258</v>
      </c>
      <c r="B70" s="1853" t="s">
        <v>16</v>
      </c>
      <c r="C70" s="1853" t="s">
        <v>2549</v>
      </c>
      <c r="D70" s="1853" t="s">
        <v>2550</v>
      </c>
      <c r="E70" s="1853" t="s">
        <v>2551</v>
      </c>
      <c r="F70" s="1853" t="s">
        <v>2552</v>
      </c>
      <c r="G70" s="1853" t="s">
        <v>2553</v>
      </c>
      <c r="H70" s="1853" t="s">
        <v>28</v>
      </c>
      <c r="I70" s="1853" t="s">
        <v>811</v>
      </c>
    </row>
    <row customHeight="1" ht="11.25">
      <c r="A71" s="1853" t="s">
        <v>2258</v>
      </c>
      <c r="B71" s="1853" t="s">
        <v>16</v>
      </c>
      <c r="C71" s="1853" t="s">
        <v>2554</v>
      </c>
      <c r="D71" s="1853" t="s">
        <v>2555</v>
      </c>
      <c r="E71" s="1853" t="s">
        <v>2556</v>
      </c>
      <c r="F71" s="1853" t="s">
        <v>2557</v>
      </c>
      <c r="G71" s="1853" t="s">
        <v>28</v>
      </c>
      <c r="H71" s="1853" t="s">
        <v>28</v>
      </c>
      <c r="I71" s="1853" t="s">
        <v>811</v>
      </c>
    </row>
    <row customHeight="1" ht="11.25">
      <c r="A72" s="1853" t="s">
        <v>2258</v>
      </c>
      <c r="B72" s="1853" t="s">
        <v>16</v>
      </c>
      <c r="C72" s="1853" t="s">
        <v>2558</v>
      </c>
      <c r="D72" s="1853" t="s">
        <v>2559</v>
      </c>
      <c r="E72" s="1853" t="s">
        <v>2560</v>
      </c>
      <c r="F72" s="1853" t="s">
        <v>2561</v>
      </c>
      <c r="G72" s="1853" t="s">
        <v>2562</v>
      </c>
      <c r="H72" s="1853" t="s">
        <v>28</v>
      </c>
      <c r="I72" s="1853" t="s">
        <v>811</v>
      </c>
    </row>
    <row customHeight="1" ht="11.25">
      <c r="A73" s="1853" t="s">
        <v>2258</v>
      </c>
      <c r="B73" s="1853" t="s">
        <v>16</v>
      </c>
      <c r="C73" s="1853" t="s">
        <v>2563</v>
      </c>
      <c r="D73" s="1853" t="s">
        <v>2564</v>
      </c>
      <c r="E73" s="1853" t="s">
        <v>2565</v>
      </c>
      <c r="F73" s="1853" t="s">
        <v>2548</v>
      </c>
      <c r="G73" s="1853" t="s">
        <v>28</v>
      </c>
      <c r="H73" s="1853" t="s">
        <v>28</v>
      </c>
      <c r="I73" s="1853" t="s">
        <v>811</v>
      </c>
    </row>
    <row customHeight="1" ht="11.25">
      <c r="A74" s="1853" t="s">
        <v>2258</v>
      </c>
      <c r="B74" s="1853" t="s">
        <v>16</v>
      </c>
      <c r="C74" s="1853" t="s">
        <v>2566</v>
      </c>
      <c r="D74" s="1853" t="s">
        <v>2567</v>
      </c>
      <c r="E74" s="1853" t="s">
        <v>2568</v>
      </c>
      <c r="F74" s="1853" t="s">
        <v>2569</v>
      </c>
      <c r="G74" s="1853" t="s">
        <v>2383</v>
      </c>
      <c r="H74" s="1853" t="s">
        <v>28</v>
      </c>
      <c r="I74" s="1853" t="s">
        <v>811</v>
      </c>
    </row>
    <row customHeight="1" ht="11.25">
      <c r="A75" s="1853" t="s">
        <v>2258</v>
      </c>
      <c r="B75" s="1853" t="s">
        <v>16</v>
      </c>
      <c r="C75" s="1853" t="s">
        <v>2570</v>
      </c>
      <c r="D75" s="1853" t="s">
        <v>2571</v>
      </c>
      <c r="E75" s="1853" t="s">
        <v>2572</v>
      </c>
      <c r="F75" s="1853" t="s">
        <v>2573</v>
      </c>
      <c r="G75" s="1853" t="s">
        <v>2574</v>
      </c>
      <c r="H75" s="1853" t="s">
        <v>28</v>
      </c>
      <c r="I75" s="1853" t="s">
        <v>811</v>
      </c>
    </row>
    <row customHeight="1" ht="11.25">
      <c r="A76" s="1853" t="s">
        <v>2258</v>
      </c>
      <c r="B76" s="1853" t="s">
        <v>16</v>
      </c>
      <c r="C76" s="1853" t="s">
        <v>2575</v>
      </c>
      <c r="D76" s="1853" t="s">
        <v>2576</v>
      </c>
      <c r="E76" s="1853" t="s">
        <v>2577</v>
      </c>
      <c r="F76" s="1853" t="s">
        <v>2316</v>
      </c>
      <c r="G76" s="1853" t="s">
        <v>2578</v>
      </c>
      <c r="H76" s="1853" t="s">
        <v>28</v>
      </c>
      <c r="I76" s="1853" t="s">
        <v>811</v>
      </c>
    </row>
    <row customHeight="1" ht="11.25">
      <c r="A77" s="1853" t="s">
        <v>2258</v>
      </c>
      <c r="B77" s="1853" t="s">
        <v>16</v>
      </c>
      <c r="C77" s="1853" t="s">
        <v>2579</v>
      </c>
      <c r="D77" s="1853" t="s">
        <v>2580</v>
      </c>
      <c r="E77" s="1853" t="s">
        <v>2535</v>
      </c>
      <c r="F77" s="1853" t="s">
        <v>2581</v>
      </c>
      <c r="G77" s="1853" t="s">
        <v>2537</v>
      </c>
      <c r="H77" s="1853" t="s">
        <v>28</v>
      </c>
      <c r="I77" s="1853" t="s">
        <v>811</v>
      </c>
    </row>
    <row customHeight="1" ht="11.25">
      <c r="A78" s="1853" t="s">
        <v>2258</v>
      </c>
      <c r="B78" s="1853" t="s">
        <v>16</v>
      </c>
      <c r="C78" s="1853" t="s">
        <v>2296</v>
      </c>
      <c r="D78" s="1853" t="s">
        <v>2297</v>
      </c>
      <c r="E78" s="1853" t="s">
        <v>2298</v>
      </c>
      <c r="F78" s="1853" t="s">
        <v>2267</v>
      </c>
      <c r="G78" s="1853" t="s">
        <v>28</v>
      </c>
      <c r="H78" s="1853" t="s">
        <v>28</v>
      </c>
      <c r="I78" s="1853" t="s">
        <v>897</v>
      </c>
    </row>
    <row customHeight="1" ht="11.25">
      <c r="A79" s="1853" t="s">
        <v>2258</v>
      </c>
      <c r="B79" s="1853" t="s">
        <v>16</v>
      </c>
      <c r="C79" s="1853" t="s">
        <v>2303</v>
      </c>
      <c r="D79" s="1853" t="s">
        <v>2304</v>
      </c>
      <c r="E79" s="1853" t="s">
        <v>2305</v>
      </c>
      <c r="F79" s="1853" t="s">
        <v>2306</v>
      </c>
      <c r="G79" s="1853" t="s">
        <v>2307</v>
      </c>
      <c r="H79" s="1853" t="s">
        <v>28</v>
      </c>
      <c r="I79" s="1853" t="s">
        <v>897</v>
      </c>
    </row>
    <row customHeight="1" ht="11.25">
      <c r="A80" s="1853" t="s">
        <v>2258</v>
      </c>
      <c r="B80" s="1853" t="s">
        <v>16</v>
      </c>
      <c r="C80" s="1853" t="s">
        <v>2308</v>
      </c>
      <c r="D80" s="1853" t="s">
        <v>2309</v>
      </c>
      <c r="E80" s="1853" t="s">
        <v>2310</v>
      </c>
      <c r="F80" s="1853" t="s">
        <v>2311</v>
      </c>
      <c r="G80" s="1853" t="s">
        <v>2312</v>
      </c>
      <c r="H80" s="1853" t="s">
        <v>28</v>
      </c>
      <c r="I80" s="1853" t="s">
        <v>897</v>
      </c>
    </row>
    <row customHeight="1" ht="11.25">
      <c r="A81" s="1853" t="s">
        <v>2258</v>
      </c>
      <c r="B81" s="1853" t="s">
        <v>16</v>
      </c>
      <c r="C81" s="1853" t="s">
        <v>2317</v>
      </c>
      <c r="D81" s="1853" t="s">
        <v>2318</v>
      </c>
      <c r="E81" s="1853" t="s">
        <v>2319</v>
      </c>
      <c r="F81" s="1853" t="s">
        <v>2320</v>
      </c>
      <c r="G81" s="1853" t="s">
        <v>2321</v>
      </c>
      <c r="H81" s="1853" t="s">
        <v>28</v>
      </c>
      <c r="I81" s="1853" t="s">
        <v>897</v>
      </c>
    </row>
    <row customHeight="1" ht="11.25">
      <c r="A82" s="1853" t="s">
        <v>2258</v>
      </c>
      <c r="B82" s="1853" t="s">
        <v>16</v>
      </c>
      <c r="C82" s="1853" t="s">
        <v>2335</v>
      </c>
      <c r="D82" s="1853" t="s">
        <v>2336</v>
      </c>
      <c r="E82" s="1853" t="s">
        <v>2337</v>
      </c>
      <c r="F82" s="1853" t="s">
        <v>52</v>
      </c>
      <c r="G82" s="1853" t="s">
        <v>2338</v>
      </c>
      <c r="H82" s="1853" t="s">
        <v>28</v>
      </c>
      <c r="I82" s="1853" t="s">
        <v>897</v>
      </c>
    </row>
    <row customHeight="1" ht="11.25">
      <c r="A83" s="1853" t="s">
        <v>2258</v>
      </c>
      <c r="B83" s="1853" t="s">
        <v>16</v>
      </c>
      <c r="C83" s="1853" t="s">
        <v>2339</v>
      </c>
      <c r="D83" s="1853" t="s">
        <v>2340</v>
      </c>
      <c r="E83" s="1853" t="s">
        <v>2341</v>
      </c>
      <c r="F83" s="1853" t="s">
        <v>52</v>
      </c>
      <c r="G83" s="1853" t="s">
        <v>2342</v>
      </c>
      <c r="H83" s="1853" t="s">
        <v>28</v>
      </c>
      <c r="I83" s="1853" t="s">
        <v>897</v>
      </c>
    </row>
    <row customHeight="1" ht="11.25">
      <c r="A84" s="1853" t="s">
        <v>2258</v>
      </c>
      <c r="B84" s="1853" t="s">
        <v>16</v>
      </c>
      <c r="C84" s="1853" t="s">
        <v>2347</v>
      </c>
      <c r="D84" s="1853" t="s">
        <v>2348</v>
      </c>
      <c r="E84" s="1853" t="s">
        <v>2349</v>
      </c>
      <c r="F84" s="1853" t="s">
        <v>2350</v>
      </c>
      <c r="G84" s="1853" t="s">
        <v>2351</v>
      </c>
      <c r="H84" s="1853" t="s">
        <v>28</v>
      </c>
      <c r="I84" s="1853" t="s">
        <v>897</v>
      </c>
    </row>
    <row customHeight="1" ht="11.25">
      <c r="A85" s="1853" t="s">
        <v>2258</v>
      </c>
      <c r="B85" s="1853" t="s">
        <v>16</v>
      </c>
      <c r="C85" s="1853" t="s">
        <v>2376</v>
      </c>
      <c r="D85" s="1853" t="s">
        <v>2377</v>
      </c>
      <c r="E85" s="1853" t="s">
        <v>2378</v>
      </c>
      <c r="F85" s="1853" t="s">
        <v>2277</v>
      </c>
      <c r="G85" s="1853" t="s">
        <v>2379</v>
      </c>
      <c r="H85" s="1853" t="s">
        <v>28</v>
      </c>
      <c r="I85" s="1853" t="s">
        <v>897</v>
      </c>
    </row>
    <row customHeight="1" ht="11.25">
      <c r="A86" s="1853" t="s">
        <v>2258</v>
      </c>
      <c r="B86" s="1853" t="s">
        <v>16</v>
      </c>
      <c r="C86" s="1853" t="s">
        <v>2399</v>
      </c>
      <c r="D86" s="1853" t="s">
        <v>2400</v>
      </c>
      <c r="E86" s="1853" t="s">
        <v>2401</v>
      </c>
      <c r="F86" s="1853" t="s">
        <v>2402</v>
      </c>
      <c r="G86" s="1853" t="s">
        <v>2403</v>
      </c>
      <c r="H86" s="1853" t="s">
        <v>28</v>
      </c>
      <c r="I86" s="1853" t="s">
        <v>897</v>
      </c>
    </row>
    <row customHeight="1" ht="11.25">
      <c r="A87" s="1853" t="s">
        <v>2258</v>
      </c>
      <c r="B87" s="1853" t="s">
        <v>16</v>
      </c>
      <c r="C87" s="1853" t="s">
        <v>2418</v>
      </c>
      <c r="D87" s="1853" t="s">
        <v>2419</v>
      </c>
      <c r="E87" s="1853" t="s">
        <v>2281</v>
      </c>
      <c r="F87" s="1853" t="s">
        <v>2420</v>
      </c>
      <c r="G87" s="1853" t="s">
        <v>2421</v>
      </c>
      <c r="H87" s="1853" t="s">
        <v>28</v>
      </c>
      <c r="I87" s="1853" t="s">
        <v>897</v>
      </c>
    </row>
    <row customHeight="1" ht="11.25">
      <c r="A88" s="1853" t="s">
        <v>2258</v>
      </c>
      <c r="B88" s="1853" t="s">
        <v>16</v>
      </c>
      <c r="C88" s="1853" t="s">
        <v>2422</v>
      </c>
      <c r="D88" s="1853" t="s">
        <v>2423</v>
      </c>
      <c r="E88" s="1853" t="s">
        <v>2424</v>
      </c>
      <c r="F88" s="1853" t="s">
        <v>2277</v>
      </c>
      <c r="G88" s="1853" t="s">
        <v>2425</v>
      </c>
      <c r="H88" s="1853" t="s">
        <v>28</v>
      </c>
      <c r="I88" s="1853" t="s">
        <v>897</v>
      </c>
    </row>
    <row customHeight="1" ht="11.25">
      <c r="A89" s="1853" t="s">
        <v>2258</v>
      </c>
      <c r="B89" s="1853" t="s">
        <v>16</v>
      </c>
      <c r="C89" s="1853" t="s">
        <v>2431</v>
      </c>
      <c r="D89" s="1853" t="s">
        <v>2432</v>
      </c>
      <c r="E89" s="1853" t="s">
        <v>2433</v>
      </c>
      <c r="F89" s="1853" t="s">
        <v>2290</v>
      </c>
      <c r="G89" s="1853" t="s">
        <v>28</v>
      </c>
      <c r="H89" s="1853" t="s">
        <v>28</v>
      </c>
      <c r="I89" s="1853" t="s">
        <v>897</v>
      </c>
    </row>
    <row customHeight="1" ht="11.25">
      <c r="A90" s="1853" t="s">
        <v>2258</v>
      </c>
      <c r="B90" s="1853" t="s">
        <v>16</v>
      </c>
      <c r="C90" s="1853" t="s">
        <v>2439</v>
      </c>
      <c r="D90" s="1853" t="s">
        <v>2440</v>
      </c>
      <c r="E90" s="1853" t="s">
        <v>2441</v>
      </c>
      <c r="F90" s="1853" t="s">
        <v>2325</v>
      </c>
      <c r="G90" s="1853" t="s">
        <v>2442</v>
      </c>
      <c r="H90" s="1853" t="s">
        <v>28</v>
      </c>
      <c r="I90" s="1853" t="s">
        <v>897</v>
      </c>
    </row>
    <row customHeight="1" ht="11.25">
      <c r="A91" s="1853" t="s">
        <v>2258</v>
      </c>
      <c r="B91" s="1853" t="s">
        <v>16</v>
      </c>
      <c r="C91" s="1853" t="s">
        <v>2448</v>
      </c>
      <c r="D91" s="1853" t="s">
        <v>2449</v>
      </c>
      <c r="E91" s="1853" t="s">
        <v>2450</v>
      </c>
      <c r="F91" s="1853" t="s">
        <v>2311</v>
      </c>
      <c r="G91" s="1853" t="s">
        <v>28</v>
      </c>
      <c r="H91" s="1853" t="s">
        <v>28</v>
      </c>
      <c r="I91" s="1853" t="s">
        <v>897</v>
      </c>
    </row>
    <row customHeight="1" ht="11.25">
      <c r="A92" s="1853" t="s">
        <v>2258</v>
      </c>
      <c r="B92" s="1853" t="s">
        <v>16</v>
      </c>
      <c r="C92" s="1853" t="s">
        <v>2451</v>
      </c>
      <c r="D92" s="1853" t="s">
        <v>2452</v>
      </c>
      <c r="E92" s="1853" t="s">
        <v>2453</v>
      </c>
      <c r="F92" s="1853" t="s">
        <v>2277</v>
      </c>
      <c r="G92" s="1853" t="s">
        <v>28</v>
      </c>
      <c r="H92" s="1853" t="s">
        <v>28</v>
      </c>
      <c r="I92" s="1853" t="s">
        <v>897</v>
      </c>
    </row>
    <row customHeight="1" ht="11.25">
      <c r="A93" s="1853" t="s">
        <v>2258</v>
      </c>
      <c r="B93" s="1853" t="s">
        <v>16</v>
      </c>
      <c r="C93" s="1853" t="s">
        <v>2458</v>
      </c>
      <c r="D93" s="1853" t="s">
        <v>2459</v>
      </c>
      <c r="E93" s="1853" t="s">
        <v>2460</v>
      </c>
      <c r="F93" s="1853" t="s">
        <v>2461</v>
      </c>
      <c r="G93" s="1853" t="s">
        <v>2462</v>
      </c>
      <c r="H93" s="1853" t="s">
        <v>28</v>
      </c>
      <c r="I93" s="1853" t="s">
        <v>897</v>
      </c>
    </row>
    <row customHeight="1" ht="11.25">
      <c r="A94" s="1853" t="s">
        <v>2258</v>
      </c>
      <c r="B94" s="1853" t="s">
        <v>16</v>
      </c>
      <c r="C94" s="1853" t="s">
        <v>2463</v>
      </c>
      <c r="D94" s="1853" t="s">
        <v>2464</v>
      </c>
      <c r="E94" s="1853" t="s">
        <v>2465</v>
      </c>
      <c r="F94" s="1853" t="s">
        <v>2262</v>
      </c>
      <c r="G94" s="1853" t="s">
        <v>2466</v>
      </c>
      <c r="H94" s="1853" t="s">
        <v>28</v>
      </c>
      <c r="I94" s="1853" t="s">
        <v>897</v>
      </c>
    </row>
    <row customHeight="1" ht="11.25">
      <c r="A95" s="1853" t="s">
        <v>2258</v>
      </c>
      <c r="B95" s="1853" t="s">
        <v>16</v>
      </c>
      <c r="C95" s="1853" t="s">
        <v>2474</v>
      </c>
      <c r="D95" s="1853" t="s">
        <v>2475</v>
      </c>
      <c r="E95" s="1853" t="s">
        <v>2476</v>
      </c>
      <c r="F95" s="1853" t="s">
        <v>2277</v>
      </c>
      <c r="G95" s="1853" t="s">
        <v>28</v>
      </c>
      <c r="H95" s="1853" t="s">
        <v>28</v>
      </c>
      <c r="I95" s="1853" t="s">
        <v>897</v>
      </c>
    </row>
    <row customHeight="1" ht="11.25">
      <c r="A96" s="1853" t="s">
        <v>2258</v>
      </c>
      <c r="B96" s="1853" t="s">
        <v>16</v>
      </c>
      <c r="C96" s="1853" t="s">
        <v>2477</v>
      </c>
      <c r="D96" s="1853" t="s">
        <v>2478</v>
      </c>
      <c r="E96" s="1853" t="s">
        <v>2479</v>
      </c>
      <c r="F96" s="1853" t="s">
        <v>2306</v>
      </c>
      <c r="G96" s="1853" t="s">
        <v>2480</v>
      </c>
      <c r="H96" s="1853" t="s">
        <v>28</v>
      </c>
      <c r="I96" s="1853" t="s">
        <v>897</v>
      </c>
    </row>
    <row customHeight="1" ht="11.25">
      <c r="A97" s="1853" t="s">
        <v>2258</v>
      </c>
      <c r="B97" s="1853" t="s">
        <v>16</v>
      </c>
      <c r="C97" s="1853" t="s">
        <v>2481</v>
      </c>
      <c r="D97" s="1853" t="s">
        <v>2482</v>
      </c>
      <c r="E97" s="1853" t="s">
        <v>2483</v>
      </c>
      <c r="F97" s="1853" t="s">
        <v>2267</v>
      </c>
      <c r="G97" s="1853" t="s">
        <v>2484</v>
      </c>
      <c r="H97" s="1853" t="s">
        <v>28</v>
      </c>
      <c r="I97" s="1853" t="s">
        <v>897</v>
      </c>
    </row>
    <row customHeight="1" ht="11.25">
      <c r="A98" s="1853" t="s">
        <v>2258</v>
      </c>
      <c r="B98" s="1853" t="s">
        <v>16</v>
      </c>
      <c r="C98" s="1853" t="s">
        <v>2489</v>
      </c>
      <c r="D98" s="1853" t="s">
        <v>2490</v>
      </c>
      <c r="E98" s="1853" t="s">
        <v>2491</v>
      </c>
      <c r="F98" s="1853" t="s">
        <v>2492</v>
      </c>
      <c r="G98" s="1853" t="s">
        <v>2493</v>
      </c>
      <c r="H98" s="1853" t="s">
        <v>28</v>
      </c>
      <c r="I98" s="1853" t="s">
        <v>897</v>
      </c>
    </row>
    <row customHeight="1" ht="11.25">
      <c r="A99" s="1853" t="s">
        <v>2258</v>
      </c>
      <c r="B99" s="1853" t="s">
        <v>16</v>
      </c>
      <c r="C99" s="1853" t="s">
        <v>2506</v>
      </c>
      <c r="D99" s="1853" t="s">
        <v>2507</v>
      </c>
      <c r="E99" s="1853" t="s">
        <v>2508</v>
      </c>
      <c r="F99" s="1853" t="s">
        <v>2290</v>
      </c>
      <c r="G99" s="1853" t="s">
        <v>2509</v>
      </c>
      <c r="H99" s="1853" t="s">
        <v>28</v>
      </c>
      <c r="I99" s="1853" t="s">
        <v>897</v>
      </c>
    </row>
    <row customHeight="1" ht="11.25">
      <c r="A100" s="1853" t="s">
        <v>2258</v>
      </c>
      <c r="B100" s="1853" t="s">
        <v>16</v>
      </c>
      <c r="C100" s="1853" t="s">
        <v>2528</v>
      </c>
      <c r="D100" s="1853" t="s">
        <v>2529</v>
      </c>
      <c r="E100" s="1853" t="s">
        <v>2530</v>
      </c>
      <c r="F100" s="1853" t="s">
        <v>2531</v>
      </c>
      <c r="G100" s="1853" t="s">
        <v>2532</v>
      </c>
      <c r="H100" s="1853" t="s">
        <v>28</v>
      </c>
      <c r="I100" s="1853" t="s">
        <v>897</v>
      </c>
    </row>
    <row customHeight="1" ht="11.25">
      <c r="A101" s="1853" t="s">
        <v>2258</v>
      </c>
      <c r="B101" s="1853" t="s">
        <v>16</v>
      </c>
      <c r="C101" s="1853" t="s">
        <v>2533</v>
      </c>
      <c r="D101" s="1853" t="s">
        <v>2534</v>
      </c>
      <c r="E101" s="1853" t="s">
        <v>2535</v>
      </c>
      <c r="F101" s="1853" t="s">
        <v>2536</v>
      </c>
      <c r="G101" s="1853" t="s">
        <v>2537</v>
      </c>
      <c r="H101" s="1853" t="s">
        <v>28</v>
      </c>
      <c r="I101" s="1853" t="s">
        <v>897</v>
      </c>
    </row>
    <row customHeight="1" ht="11.25">
      <c r="A102" s="1853" t="s">
        <v>2258</v>
      </c>
      <c r="B102" s="1853" t="s">
        <v>16</v>
      </c>
      <c r="C102" s="1853" t="s">
        <v>28</v>
      </c>
      <c r="D102" s="1853" t="s">
        <v>2546</v>
      </c>
      <c r="E102" s="1853" t="s">
        <v>2547</v>
      </c>
      <c r="F102" s="1853" t="s">
        <v>2548</v>
      </c>
      <c r="G102" s="1853" t="s">
        <v>28</v>
      </c>
      <c r="H102" s="1853" t="s">
        <v>28</v>
      </c>
      <c r="I102" s="1853" t="s">
        <v>897</v>
      </c>
    </row>
    <row customHeight="1" ht="11.25">
      <c r="A103" s="1853" t="s">
        <v>2258</v>
      </c>
      <c r="B103" s="1853" t="s">
        <v>16</v>
      </c>
      <c r="C103" s="1853" t="s">
        <v>2549</v>
      </c>
      <c r="D103" s="1853" t="s">
        <v>2550</v>
      </c>
      <c r="E103" s="1853" t="s">
        <v>2551</v>
      </c>
      <c r="F103" s="1853" t="s">
        <v>2552</v>
      </c>
      <c r="G103" s="1853" t="s">
        <v>2553</v>
      </c>
      <c r="H103" s="1853" t="s">
        <v>28</v>
      </c>
      <c r="I103" s="1853" t="s">
        <v>897</v>
      </c>
    </row>
    <row customHeight="1" ht="11.25">
      <c r="A104" s="1853" t="s">
        <v>2258</v>
      </c>
      <c r="B104" s="1853" t="s">
        <v>16</v>
      </c>
      <c r="C104" s="1853" t="s">
        <v>2554</v>
      </c>
      <c r="D104" s="1853" t="s">
        <v>2555</v>
      </c>
      <c r="E104" s="1853" t="s">
        <v>2556</v>
      </c>
      <c r="F104" s="1853" t="s">
        <v>2557</v>
      </c>
      <c r="G104" s="1853" t="s">
        <v>28</v>
      </c>
      <c r="H104" s="1853" t="s">
        <v>28</v>
      </c>
      <c r="I104" s="1853" t="s">
        <v>897</v>
      </c>
    </row>
    <row customHeight="1" ht="11.25">
      <c r="A105" s="1853" t="s">
        <v>2258</v>
      </c>
      <c r="B105" s="1853" t="s">
        <v>16</v>
      </c>
      <c r="C105" s="1853" t="s">
        <v>2558</v>
      </c>
      <c r="D105" s="1853" t="s">
        <v>2559</v>
      </c>
      <c r="E105" s="1853" t="s">
        <v>2560</v>
      </c>
      <c r="F105" s="1853" t="s">
        <v>2561</v>
      </c>
      <c r="G105" s="1853" t="s">
        <v>2562</v>
      </c>
      <c r="H105" s="1853" t="s">
        <v>28</v>
      </c>
      <c r="I105" s="1853" t="s">
        <v>897</v>
      </c>
    </row>
    <row customHeight="1" ht="11.25">
      <c r="A106" s="1853" t="s">
        <v>2258</v>
      </c>
      <c r="B106" s="1853" t="s">
        <v>16</v>
      </c>
      <c r="C106" s="1853" t="s">
        <v>2563</v>
      </c>
      <c r="D106" s="1853" t="s">
        <v>2564</v>
      </c>
      <c r="E106" s="1853" t="s">
        <v>2565</v>
      </c>
      <c r="F106" s="1853" t="s">
        <v>2548</v>
      </c>
      <c r="G106" s="1853" t="s">
        <v>28</v>
      </c>
      <c r="H106" s="1853" t="s">
        <v>28</v>
      </c>
      <c r="I106" s="1853" t="s">
        <v>897</v>
      </c>
    </row>
    <row customHeight="1" ht="11.25">
      <c r="A107" s="1853" t="s">
        <v>2258</v>
      </c>
      <c r="B107" s="1853" t="s">
        <v>16</v>
      </c>
      <c r="C107" s="1853" t="s">
        <v>2566</v>
      </c>
      <c r="D107" s="1853" t="s">
        <v>2567</v>
      </c>
      <c r="E107" s="1853" t="s">
        <v>2568</v>
      </c>
      <c r="F107" s="1853" t="s">
        <v>2569</v>
      </c>
      <c r="G107" s="1853" t="s">
        <v>2383</v>
      </c>
      <c r="H107" s="1853" t="s">
        <v>28</v>
      </c>
      <c r="I107" s="1853" t="s">
        <v>897</v>
      </c>
    </row>
    <row customHeight="1" ht="11.25">
      <c r="A108" s="1853" t="s">
        <v>2258</v>
      </c>
      <c r="B108" s="1853" t="s">
        <v>16</v>
      </c>
      <c r="C108" s="1853" t="s">
        <v>2575</v>
      </c>
      <c r="D108" s="1853" t="s">
        <v>2576</v>
      </c>
      <c r="E108" s="1853" t="s">
        <v>2577</v>
      </c>
      <c r="F108" s="1853" t="s">
        <v>2316</v>
      </c>
      <c r="G108" s="1853" t="s">
        <v>2578</v>
      </c>
      <c r="H108" s="1853" t="s">
        <v>28</v>
      </c>
      <c r="I108" s="1853" t="s">
        <v>897</v>
      </c>
    </row>
    <row customHeight="1" ht="11.25">
      <c r="A109" s="1853" t="s">
        <v>2258</v>
      </c>
      <c r="B109" s="1853" t="s">
        <v>16</v>
      </c>
      <c r="C109" s="1853" t="s">
        <v>2579</v>
      </c>
      <c r="D109" s="1853" t="s">
        <v>2580</v>
      </c>
      <c r="E109" s="1853" t="s">
        <v>2535</v>
      </c>
      <c r="F109" s="1853" t="s">
        <v>2581</v>
      </c>
      <c r="G109" s="1853" t="s">
        <v>2537</v>
      </c>
      <c r="H109" s="1853" t="s">
        <v>28</v>
      </c>
      <c r="I109" s="1853" t="s">
        <v>897</v>
      </c>
    </row>
    <row customHeight="1" ht="11.25">
      <c r="A110" s="1853" t="s">
        <v>2258</v>
      </c>
      <c r="B110" s="1853" t="s">
        <v>16</v>
      </c>
      <c r="C110" s="1853" t="s">
        <v>2582</v>
      </c>
      <c r="D110" s="1853" t="s">
        <v>2583</v>
      </c>
      <c r="E110" s="1853" t="s">
        <v>2584</v>
      </c>
      <c r="F110" s="1853" t="s">
        <v>2267</v>
      </c>
      <c r="G110" s="1853" t="s">
        <v>2585</v>
      </c>
      <c r="H110" s="1853" t="s">
        <v>28</v>
      </c>
      <c r="I110" s="1853" t="s">
        <v>857</v>
      </c>
    </row>
    <row customHeight="1" ht="11.25">
      <c r="A111" s="1853" t="s">
        <v>2258</v>
      </c>
      <c r="B111" s="1853" t="s">
        <v>16</v>
      </c>
      <c r="C111" s="1853" t="s">
        <v>2586</v>
      </c>
      <c r="D111" s="1853" t="s">
        <v>2587</v>
      </c>
      <c r="E111" s="1853" t="s">
        <v>2588</v>
      </c>
      <c r="F111" s="1853" t="s">
        <v>52</v>
      </c>
      <c r="G111" s="1853" t="s">
        <v>2589</v>
      </c>
      <c r="H111" s="1853" t="s">
        <v>28</v>
      </c>
      <c r="I111" s="1853" t="s">
        <v>857</v>
      </c>
    </row>
    <row customHeight="1" ht="11.25">
      <c r="A112" s="1853" t="s">
        <v>2258</v>
      </c>
      <c r="B112" s="1853" t="s">
        <v>16</v>
      </c>
      <c r="C112" s="1853" t="s">
        <v>2270</v>
      </c>
      <c r="D112" s="1853" t="s">
        <v>2271</v>
      </c>
      <c r="E112" s="1853" t="s">
        <v>2272</v>
      </c>
      <c r="F112" s="1853" t="s">
        <v>2267</v>
      </c>
      <c r="G112" s="1853" t="s">
        <v>2273</v>
      </c>
      <c r="H112" s="1853" t="s">
        <v>28</v>
      </c>
      <c r="I112" s="1853" t="s">
        <v>857</v>
      </c>
    </row>
    <row customHeight="1" ht="11.25">
      <c r="A113" s="1853" t="s">
        <v>2258</v>
      </c>
      <c r="B113" s="1853" t="s">
        <v>16</v>
      </c>
      <c r="C113" s="1853" t="s">
        <v>2590</v>
      </c>
      <c r="D113" s="1853" t="s">
        <v>2591</v>
      </c>
      <c r="E113" s="1853" t="s">
        <v>2592</v>
      </c>
      <c r="F113" s="1853" t="s">
        <v>2548</v>
      </c>
      <c r="G113" s="1853" t="s">
        <v>2593</v>
      </c>
      <c r="H113" s="1853" t="s">
        <v>28</v>
      </c>
      <c r="I113" s="1853" t="s">
        <v>857</v>
      </c>
    </row>
    <row customHeight="1" ht="11.25">
      <c r="A114" s="1853" t="s">
        <v>2258</v>
      </c>
      <c r="B114" s="1853" t="s">
        <v>16</v>
      </c>
      <c r="C114" s="1853" t="s">
        <v>2322</v>
      </c>
      <c r="D114" s="1853" t="s">
        <v>2323</v>
      </c>
      <c r="E114" s="1853" t="s">
        <v>2324</v>
      </c>
      <c r="F114" s="1853" t="s">
        <v>2325</v>
      </c>
      <c r="G114" s="1853" t="s">
        <v>2326</v>
      </c>
      <c r="H114" s="1853" t="s">
        <v>28</v>
      </c>
      <c r="I114" s="1853" t="s">
        <v>857</v>
      </c>
    </row>
    <row customHeight="1" ht="11.25">
      <c r="A115" s="1853" t="s">
        <v>2258</v>
      </c>
      <c r="B115" s="1853" t="s">
        <v>16</v>
      </c>
      <c r="C115" s="1853" t="s">
        <v>2594</v>
      </c>
      <c r="D115" s="1853" t="s">
        <v>2595</v>
      </c>
      <c r="E115" s="1853" t="s">
        <v>2596</v>
      </c>
      <c r="F115" s="1853" t="s">
        <v>2548</v>
      </c>
      <c r="G115" s="1853" t="s">
        <v>2597</v>
      </c>
      <c r="H115" s="1853" t="s">
        <v>28</v>
      </c>
      <c r="I115" s="1853" t="s">
        <v>857</v>
      </c>
    </row>
    <row customHeight="1" ht="11.25">
      <c r="A116" s="1853" t="s">
        <v>2258</v>
      </c>
      <c r="B116" s="1853" t="s">
        <v>16</v>
      </c>
      <c r="C116" s="1853" t="s">
        <v>2598</v>
      </c>
      <c r="D116" s="1853" t="s">
        <v>2599</v>
      </c>
      <c r="E116" s="1853" t="s">
        <v>2600</v>
      </c>
      <c r="F116" s="1853" t="s">
        <v>2601</v>
      </c>
      <c r="G116" s="1853" t="s">
        <v>2602</v>
      </c>
      <c r="H116" s="1853" t="s">
        <v>2269</v>
      </c>
      <c r="I116" s="1853" t="s">
        <v>857</v>
      </c>
    </row>
    <row customHeight="1" ht="11.25">
      <c r="A117" s="1853" t="s">
        <v>2258</v>
      </c>
      <c r="B117" s="1853" t="s">
        <v>16</v>
      </c>
      <c r="C117" s="1853" t="s">
        <v>2603</v>
      </c>
      <c r="D117" s="1853" t="s">
        <v>2604</v>
      </c>
      <c r="E117" s="1853" t="s">
        <v>2605</v>
      </c>
      <c r="F117" s="1853" t="s">
        <v>2606</v>
      </c>
      <c r="G117" s="1853" t="s">
        <v>2607</v>
      </c>
      <c r="H117" s="1853" t="s">
        <v>28</v>
      </c>
      <c r="I117" s="1853" t="s">
        <v>857</v>
      </c>
    </row>
    <row customHeight="1" ht="11.25">
      <c r="A118" s="1853" t="s">
        <v>2258</v>
      </c>
      <c r="B118" s="1853" t="s">
        <v>16</v>
      </c>
      <c r="C118" s="1853" t="s">
        <v>2608</v>
      </c>
      <c r="D118" s="1853" t="s">
        <v>2609</v>
      </c>
      <c r="E118" s="1853" t="s">
        <v>2610</v>
      </c>
      <c r="F118" s="1853" t="s">
        <v>2606</v>
      </c>
      <c r="G118" s="1853" t="s">
        <v>2611</v>
      </c>
      <c r="H118" s="1853" t="s">
        <v>2269</v>
      </c>
      <c r="I118" s="1853" t="s">
        <v>857</v>
      </c>
    </row>
    <row customHeight="1" ht="11.25">
      <c r="A119" s="1853" t="s">
        <v>2258</v>
      </c>
      <c r="B119" s="1853" t="s">
        <v>16</v>
      </c>
      <c r="C119" s="1853" t="s">
        <v>2612</v>
      </c>
      <c r="D119" s="1853" t="s">
        <v>2613</v>
      </c>
      <c r="E119" s="1853" t="s">
        <v>2614</v>
      </c>
      <c r="F119" s="1853" t="s">
        <v>2601</v>
      </c>
      <c r="G119" s="1853" t="s">
        <v>2615</v>
      </c>
      <c r="H119" s="1853" t="s">
        <v>2269</v>
      </c>
      <c r="I119" s="1853" t="s">
        <v>857</v>
      </c>
    </row>
    <row customHeight="1" ht="11.25">
      <c r="A120" s="1853" t="s">
        <v>2258</v>
      </c>
      <c r="B120" s="1853" t="s">
        <v>16</v>
      </c>
      <c r="C120" s="1853" t="s">
        <v>2616</v>
      </c>
      <c r="D120" s="1853" t="s">
        <v>2617</v>
      </c>
      <c r="E120" s="1853" t="s">
        <v>2618</v>
      </c>
      <c r="F120" s="1853" t="s">
        <v>2517</v>
      </c>
      <c r="G120" s="1853" t="s">
        <v>2619</v>
      </c>
      <c r="H120" s="1853" t="s">
        <v>28</v>
      </c>
      <c r="I120" s="1853" t="s">
        <v>857</v>
      </c>
    </row>
    <row customHeight="1" ht="11.25">
      <c r="A121" s="1853" t="s">
        <v>2258</v>
      </c>
      <c r="B121" s="1853" t="s">
        <v>16</v>
      </c>
      <c r="C121" s="1853" t="s">
        <v>2339</v>
      </c>
      <c r="D121" s="1853" t="s">
        <v>2340</v>
      </c>
      <c r="E121" s="1853" t="s">
        <v>2341</v>
      </c>
      <c r="F121" s="1853" t="s">
        <v>52</v>
      </c>
      <c r="G121" s="1853" t="s">
        <v>2342</v>
      </c>
      <c r="H121" s="1853" t="s">
        <v>28</v>
      </c>
      <c r="I121" s="1853" t="s">
        <v>857</v>
      </c>
    </row>
    <row customHeight="1" ht="11.25">
      <c r="A122" s="1853" t="s">
        <v>2258</v>
      </c>
      <c r="B122" s="1853" t="s">
        <v>16</v>
      </c>
      <c r="C122" s="1853" t="s">
        <v>2620</v>
      </c>
      <c r="D122" s="1853" t="s">
        <v>2621</v>
      </c>
      <c r="E122" s="1853" t="s">
        <v>2622</v>
      </c>
      <c r="F122" s="1853" t="s">
        <v>2325</v>
      </c>
      <c r="G122" s="1853" t="s">
        <v>2623</v>
      </c>
      <c r="H122" s="1853" t="s">
        <v>28</v>
      </c>
      <c r="I122" s="1853" t="s">
        <v>857</v>
      </c>
    </row>
    <row customHeight="1" ht="11.25">
      <c r="A123" s="1853" t="s">
        <v>2258</v>
      </c>
      <c r="B123" s="1853" t="s">
        <v>16</v>
      </c>
      <c r="C123" s="1853" t="s">
        <v>2624</v>
      </c>
      <c r="D123" s="1853" t="s">
        <v>2625</v>
      </c>
      <c r="E123" s="1853" t="s">
        <v>2626</v>
      </c>
      <c r="F123" s="1853" t="s">
        <v>2461</v>
      </c>
      <c r="G123" s="1853" t="s">
        <v>2627</v>
      </c>
      <c r="H123" s="1853" t="s">
        <v>2628</v>
      </c>
      <c r="I123" s="1853" t="s">
        <v>857</v>
      </c>
    </row>
    <row customHeight="1" ht="11.25">
      <c r="A124" s="1853" t="s">
        <v>2258</v>
      </c>
      <c r="B124" s="1853" t="s">
        <v>16</v>
      </c>
      <c r="C124" s="1853" t="s">
        <v>2629</v>
      </c>
      <c r="D124" s="1853" t="s">
        <v>2630</v>
      </c>
      <c r="E124" s="1853" t="s">
        <v>2631</v>
      </c>
      <c r="F124" s="1853" t="s">
        <v>579</v>
      </c>
      <c r="G124" s="1853" t="s">
        <v>2632</v>
      </c>
      <c r="H124" s="1853" t="s">
        <v>28</v>
      </c>
      <c r="I124" s="1853" t="s">
        <v>857</v>
      </c>
    </row>
    <row customHeight="1" ht="11.25">
      <c r="A125" s="1853" t="s">
        <v>2258</v>
      </c>
      <c r="B125" s="1853" t="s">
        <v>16</v>
      </c>
      <c r="C125" s="1853" t="s">
        <v>2633</v>
      </c>
      <c r="D125" s="1853" t="s">
        <v>2634</v>
      </c>
      <c r="E125" s="1853" t="s">
        <v>2635</v>
      </c>
      <c r="F125" s="1853" t="s">
        <v>2636</v>
      </c>
      <c r="G125" s="1853" t="s">
        <v>2637</v>
      </c>
      <c r="H125" s="1853" t="s">
        <v>28</v>
      </c>
      <c r="I125" s="1853" t="s">
        <v>857</v>
      </c>
    </row>
    <row customHeight="1" ht="11.25">
      <c r="A126" s="1853" t="s">
        <v>2258</v>
      </c>
      <c r="B126" s="1853" t="s">
        <v>16</v>
      </c>
      <c r="C126" s="1853" t="s">
        <v>2638</v>
      </c>
      <c r="D126" s="1853" t="s">
        <v>2639</v>
      </c>
      <c r="E126" s="1853" t="s">
        <v>2640</v>
      </c>
      <c r="F126" s="1853" t="s">
        <v>2641</v>
      </c>
      <c r="G126" s="1853" t="s">
        <v>2642</v>
      </c>
      <c r="H126" s="1853" t="s">
        <v>28</v>
      </c>
      <c r="I126" s="1853" t="s">
        <v>857</v>
      </c>
    </row>
    <row customHeight="1" ht="11.25">
      <c r="A127" s="1853" t="s">
        <v>2258</v>
      </c>
      <c r="B127" s="1853" t="s">
        <v>16</v>
      </c>
      <c r="C127" s="1853" t="s">
        <v>2643</v>
      </c>
      <c r="D127" s="1853" t="s">
        <v>2644</v>
      </c>
      <c r="E127" s="1853" t="s">
        <v>2645</v>
      </c>
      <c r="F127" s="1853" t="s">
        <v>2641</v>
      </c>
      <c r="G127" s="1853" t="s">
        <v>2646</v>
      </c>
      <c r="H127" s="1853" t="s">
        <v>28</v>
      </c>
      <c r="I127" s="1853" t="s">
        <v>857</v>
      </c>
    </row>
    <row customHeight="1" ht="11.25">
      <c r="A128" s="1853" t="s">
        <v>2258</v>
      </c>
      <c r="B128" s="1853" t="s">
        <v>16</v>
      </c>
      <c r="C128" s="1853" t="s">
        <v>2647</v>
      </c>
      <c r="D128" s="1853" t="s">
        <v>2648</v>
      </c>
      <c r="E128" s="1853" t="s">
        <v>2649</v>
      </c>
      <c r="F128" s="1853" t="s">
        <v>2650</v>
      </c>
      <c r="G128" s="1853" t="s">
        <v>2651</v>
      </c>
      <c r="H128" s="1853" t="s">
        <v>28</v>
      </c>
      <c r="I128" s="1853" t="s">
        <v>857</v>
      </c>
    </row>
    <row customHeight="1" ht="11.25">
      <c r="A129" s="1853" t="s">
        <v>2258</v>
      </c>
      <c r="B129" s="1853" t="s">
        <v>16</v>
      </c>
      <c r="C129" s="1853" t="s">
        <v>2652</v>
      </c>
      <c r="D129" s="1853" t="s">
        <v>2653</v>
      </c>
      <c r="E129" s="1853" t="s">
        <v>2654</v>
      </c>
      <c r="F129" s="1853" t="s">
        <v>2650</v>
      </c>
      <c r="G129" s="1853" t="s">
        <v>2655</v>
      </c>
      <c r="H129" s="1853" t="s">
        <v>28</v>
      </c>
      <c r="I129" s="1853" t="s">
        <v>857</v>
      </c>
    </row>
    <row customHeight="1" ht="11.25">
      <c r="A130" s="1853" t="s">
        <v>2258</v>
      </c>
      <c r="B130" s="1853" t="s">
        <v>16</v>
      </c>
      <c r="C130" s="1853" t="s">
        <v>13</v>
      </c>
      <c r="D130" s="1853" t="s">
        <v>47</v>
      </c>
      <c r="E130" s="1853" t="s">
        <v>50</v>
      </c>
      <c r="F130" s="1853" t="s">
        <v>52</v>
      </c>
      <c r="G130" s="1853" t="s">
        <v>2656</v>
      </c>
      <c r="H130" s="1853" t="s">
        <v>28</v>
      </c>
      <c r="I130" s="1853" t="s">
        <v>857</v>
      </c>
    </row>
    <row customHeight="1" ht="11.25">
      <c r="A131" s="1853" t="s">
        <v>2258</v>
      </c>
      <c r="B131" s="1853" t="s">
        <v>16</v>
      </c>
      <c r="C131" s="1853" t="s">
        <v>2657</v>
      </c>
      <c r="D131" s="1853" t="s">
        <v>2658</v>
      </c>
      <c r="E131" s="1853" t="s">
        <v>2659</v>
      </c>
      <c r="F131" s="1853" t="s">
        <v>2397</v>
      </c>
      <c r="G131" s="1853" t="s">
        <v>2660</v>
      </c>
      <c r="H131" s="1853" t="s">
        <v>28</v>
      </c>
      <c r="I131" s="1853" t="s">
        <v>857</v>
      </c>
    </row>
    <row customHeight="1" ht="11.25">
      <c r="A132" s="1853" t="s">
        <v>2258</v>
      </c>
      <c r="B132" s="1853" t="s">
        <v>16</v>
      </c>
      <c r="C132" s="1853" t="s">
        <v>2661</v>
      </c>
      <c r="D132" s="1853" t="s">
        <v>2662</v>
      </c>
      <c r="E132" s="1853" t="s">
        <v>2663</v>
      </c>
      <c r="F132" s="1853" t="s">
        <v>2601</v>
      </c>
      <c r="G132" s="1853" t="s">
        <v>2664</v>
      </c>
      <c r="H132" s="1853" t="s">
        <v>2665</v>
      </c>
      <c r="I132" s="1853" t="s">
        <v>857</v>
      </c>
    </row>
    <row customHeight="1" ht="11.25">
      <c r="A133" s="1853" t="s">
        <v>2258</v>
      </c>
      <c r="B133" s="1853" t="s">
        <v>16</v>
      </c>
      <c r="C133" s="1853" t="s">
        <v>2666</v>
      </c>
      <c r="D133" s="1853" t="s">
        <v>2667</v>
      </c>
      <c r="E133" s="1853" t="s">
        <v>2668</v>
      </c>
      <c r="F133" s="1853" t="s">
        <v>2650</v>
      </c>
      <c r="G133" s="1853" t="s">
        <v>2669</v>
      </c>
      <c r="H133" s="1853" t="s">
        <v>28</v>
      </c>
      <c r="I133" s="1853" t="s">
        <v>857</v>
      </c>
    </row>
    <row customHeight="1" ht="11.25">
      <c r="A134" s="1853" t="s">
        <v>2258</v>
      </c>
      <c r="B134" s="1853" t="s">
        <v>16</v>
      </c>
      <c r="C134" s="1853" t="s">
        <v>2394</v>
      </c>
      <c r="D134" s="1853" t="s">
        <v>2395</v>
      </c>
      <c r="E134" s="1853" t="s">
        <v>2396</v>
      </c>
      <c r="F134" s="1853" t="s">
        <v>2397</v>
      </c>
      <c r="G134" s="1853" t="s">
        <v>2398</v>
      </c>
      <c r="H134" s="1853" t="s">
        <v>28</v>
      </c>
      <c r="I134" s="1853" t="s">
        <v>857</v>
      </c>
    </row>
    <row customHeight="1" ht="11.25">
      <c r="A135" s="1853" t="s">
        <v>2258</v>
      </c>
      <c r="B135" s="1853" t="s">
        <v>16</v>
      </c>
      <c r="C135" s="1853" t="s">
        <v>2670</v>
      </c>
      <c r="D135" s="1853" t="s">
        <v>2671</v>
      </c>
      <c r="E135" s="1853" t="s">
        <v>2672</v>
      </c>
      <c r="F135" s="1853" t="s">
        <v>2606</v>
      </c>
      <c r="G135" s="1853" t="s">
        <v>2673</v>
      </c>
      <c r="H135" s="1853" t="s">
        <v>28</v>
      </c>
      <c r="I135" s="1853" t="s">
        <v>857</v>
      </c>
    </row>
    <row customHeight="1" ht="11.25">
      <c r="A136" s="1853" t="s">
        <v>2258</v>
      </c>
      <c r="B136" s="1853" t="s">
        <v>16</v>
      </c>
      <c r="C136" s="1853" t="s">
        <v>2674</v>
      </c>
      <c r="D136" s="1853" t="s">
        <v>2675</v>
      </c>
      <c r="E136" s="1853" t="s">
        <v>2676</v>
      </c>
      <c r="F136" s="1853" t="s">
        <v>2677</v>
      </c>
      <c r="G136" s="1853" t="s">
        <v>2678</v>
      </c>
      <c r="H136" s="1853" t="s">
        <v>28</v>
      </c>
      <c r="I136" s="1853" t="s">
        <v>857</v>
      </c>
    </row>
    <row customHeight="1" ht="11.25">
      <c r="A137" s="1853" t="s">
        <v>2258</v>
      </c>
      <c r="B137" s="1853" t="s">
        <v>16</v>
      </c>
      <c r="C137" s="1853" t="s">
        <v>2679</v>
      </c>
      <c r="D137" s="1853" t="s">
        <v>2675</v>
      </c>
      <c r="E137" s="1853" t="s">
        <v>2680</v>
      </c>
      <c r="F137" s="1853" t="s">
        <v>2601</v>
      </c>
      <c r="G137" s="1853" t="s">
        <v>2681</v>
      </c>
      <c r="H137" s="1853" t="s">
        <v>28</v>
      </c>
      <c r="I137" s="1853" t="s">
        <v>857</v>
      </c>
    </row>
    <row customHeight="1" ht="11.25">
      <c r="A138" s="1853" t="s">
        <v>2258</v>
      </c>
      <c r="B138" s="1853" t="s">
        <v>16</v>
      </c>
      <c r="C138" s="1853" t="s">
        <v>2682</v>
      </c>
      <c r="D138" s="1853" t="s">
        <v>2683</v>
      </c>
      <c r="E138" s="1853" t="s">
        <v>2684</v>
      </c>
      <c r="F138" s="1853" t="s">
        <v>2650</v>
      </c>
      <c r="G138" s="1853" t="s">
        <v>2685</v>
      </c>
      <c r="H138" s="1853" t="s">
        <v>28</v>
      </c>
      <c r="I138" s="1853" t="s">
        <v>857</v>
      </c>
    </row>
    <row customHeight="1" ht="11.25">
      <c r="A139" s="1853" t="s">
        <v>2258</v>
      </c>
      <c r="B139" s="1853" t="s">
        <v>16</v>
      </c>
      <c r="C139" s="1853" t="s">
        <v>2686</v>
      </c>
      <c r="D139" s="1853" t="s">
        <v>2687</v>
      </c>
      <c r="E139" s="1853" t="s">
        <v>2688</v>
      </c>
      <c r="F139" s="1853" t="s">
        <v>2601</v>
      </c>
      <c r="G139" s="1853" t="s">
        <v>2689</v>
      </c>
      <c r="H139" s="1853" t="s">
        <v>28</v>
      </c>
      <c r="I139" s="1853" t="s">
        <v>857</v>
      </c>
    </row>
    <row customHeight="1" ht="11.25">
      <c r="A140" s="1853" t="s">
        <v>2258</v>
      </c>
      <c r="B140" s="1853" t="s">
        <v>16</v>
      </c>
      <c r="C140" s="1853" t="s">
        <v>2690</v>
      </c>
      <c r="D140" s="1853" t="s">
        <v>2691</v>
      </c>
      <c r="E140" s="1853" t="s">
        <v>2692</v>
      </c>
      <c r="F140" s="1853" t="s">
        <v>2290</v>
      </c>
      <c r="G140" s="1853" t="s">
        <v>2693</v>
      </c>
      <c r="H140" s="1853" t="s">
        <v>28</v>
      </c>
      <c r="I140" s="1853" t="s">
        <v>857</v>
      </c>
    </row>
    <row customHeight="1" ht="11.25">
      <c r="A141" s="1853" t="s">
        <v>2258</v>
      </c>
      <c r="B141" s="1853" t="s">
        <v>16</v>
      </c>
      <c r="C141" s="1853" t="s">
        <v>2694</v>
      </c>
      <c r="D141" s="1853" t="s">
        <v>2695</v>
      </c>
      <c r="E141" s="1853" t="s">
        <v>2696</v>
      </c>
      <c r="F141" s="1853" t="s">
        <v>2325</v>
      </c>
      <c r="G141" s="1853" t="s">
        <v>2697</v>
      </c>
      <c r="H141" s="1853" t="s">
        <v>28</v>
      </c>
      <c r="I141" s="1853" t="s">
        <v>857</v>
      </c>
    </row>
    <row customHeight="1" ht="11.25">
      <c r="A142" s="1853" t="s">
        <v>2258</v>
      </c>
      <c r="B142" s="1853" t="s">
        <v>16</v>
      </c>
      <c r="C142" s="1853" t="s">
        <v>2698</v>
      </c>
      <c r="D142" s="1853" t="s">
        <v>2699</v>
      </c>
      <c r="E142" s="1853" t="s">
        <v>2700</v>
      </c>
      <c r="F142" s="1853" t="s">
        <v>2262</v>
      </c>
      <c r="G142" s="1853" t="s">
        <v>2701</v>
      </c>
      <c r="H142" s="1853" t="s">
        <v>28</v>
      </c>
      <c r="I142" s="1853" t="s">
        <v>857</v>
      </c>
    </row>
    <row customHeight="1" ht="11.25">
      <c r="A143" s="1853" t="s">
        <v>2258</v>
      </c>
      <c r="B143" s="1853" t="s">
        <v>16</v>
      </c>
      <c r="C143" s="1853" t="s">
        <v>2702</v>
      </c>
      <c r="D143" s="1853" t="s">
        <v>2703</v>
      </c>
      <c r="E143" s="1853" t="s">
        <v>2704</v>
      </c>
      <c r="F143" s="1853" t="s">
        <v>2677</v>
      </c>
      <c r="G143" s="1853" t="s">
        <v>2705</v>
      </c>
      <c r="H143" s="1853" t="s">
        <v>28</v>
      </c>
      <c r="I143" s="1853" t="s">
        <v>857</v>
      </c>
    </row>
    <row customHeight="1" ht="11.25">
      <c r="A144" s="1853" t="s">
        <v>2258</v>
      </c>
      <c r="B144" s="1853" t="s">
        <v>16</v>
      </c>
      <c r="C144" s="1853" t="s">
        <v>2706</v>
      </c>
      <c r="D144" s="1853" t="s">
        <v>2707</v>
      </c>
      <c r="E144" s="1853" t="s">
        <v>2708</v>
      </c>
      <c r="F144" s="1853" t="s">
        <v>2601</v>
      </c>
      <c r="G144" s="1853" t="s">
        <v>2709</v>
      </c>
      <c r="H144" s="1853" t="s">
        <v>28</v>
      </c>
      <c r="I144" s="1853" t="s">
        <v>857</v>
      </c>
    </row>
    <row customHeight="1" ht="11.25">
      <c r="A145" s="1853" t="s">
        <v>2258</v>
      </c>
      <c r="B145" s="1853" t="s">
        <v>16</v>
      </c>
      <c r="C145" s="1853" t="s">
        <v>2710</v>
      </c>
      <c r="D145" s="1853" t="s">
        <v>2711</v>
      </c>
      <c r="E145" s="1853" t="s">
        <v>2712</v>
      </c>
      <c r="F145" s="1853" t="s">
        <v>2713</v>
      </c>
      <c r="G145" s="1853" t="s">
        <v>2714</v>
      </c>
      <c r="H145" s="1853" t="s">
        <v>28</v>
      </c>
      <c r="I145" s="1853" t="s">
        <v>857</v>
      </c>
    </row>
    <row customHeight="1" ht="11.25">
      <c r="A146" s="1853" t="s">
        <v>2258</v>
      </c>
      <c r="B146" s="1853" t="s">
        <v>16</v>
      </c>
      <c r="C146" s="1853" t="s">
        <v>2414</v>
      </c>
      <c r="D146" s="1853" t="s">
        <v>2415</v>
      </c>
      <c r="E146" s="1853" t="s">
        <v>2416</v>
      </c>
      <c r="F146" s="1853" t="s">
        <v>2290</v>
      </c>
      <c r="G146" s="1853" t="s">
        <v>2417</v>
      </c>
      <c r="H146" s="1853" t="s">
        <v>28</v>
      </c>
      <c r="I146" s="1853" t="s">
        <v>857</v>
      </c>
    </row>
    <row customHeight="1" ht="11.25">
      <c r="A147" s="1853" t="s">
        <v>2258</v>
      </c>
      <c r="B147" s="1853" t="s">
        <v>16</v>
      </c>
      <c r="C147" s="1853" t="s">
        <v>2715</v>
      </c>
      <c r="D147" s="1853" t="s">
        <v>2716</v>
      </c>
      <c r="E147" s="1853" t="s">
        <v>2717</v>
      </c>
      <c r="F147" s="1853" t="s">
        <v>2262</v>
      </c>
      <c r="G147" s="1853" t="s">
        <v>2718</v>
      </c>
      <c r="H147" s="1853" t="s">
        <v>28</v>
      </c>
      <c r="I147" s="1853" t="s">
        <v>857</v>
      </c>
    </row>
    <row customHeight="1" ht="11.25">
      <c r="A148" s="1853" t="s">
        <v>2258</v>
      </c>
      <c r="B148" s="1853" t="s">
        <v>16</v>
      </c>
      <c r="C148" s="1853" t="s">
        <v>2719</v>
      </c>
      <c r="D148" s="1853" t="s">
        <v>2720</v>
      </c>
      <c r="E148" s="1853" t="s">
        <v>2721</v>
      </c>
      <c r="F148" s="1853" t="s">
        <v>2641</v>
      </c>
      <c r="G148" s="1853" t="s">
        <v>2722</v>
      </c>
      <c r="H148" s="1853" t="s">
        <v>28</v>
      </c>
      <c r="I148" s="1853" t="s">
        <v>857</v>
      </c>
    </row>
    <row customHeight="1" ht="11.25">
      <c r="A149" s="1853" t="s">
        <v>2258</v>
      </c>
      <c r="B149" s="1853" t="s">
        <v>16</v>
      </c>
      <c r="C149" s="1853" t="s">
        <v>2723</v>
      </c>
      <c r="D149" s="1853" t="s">
        <v>2724</v>
      </c>
      <c r="E149" s="1853" t="s">
        <v>2725</v>
      </c>
      <c r="F149" s="1853" t="s">
        <v>2325</v>
      </c>
      <c r="G149" s="1853" t="s">
        <v>2726</v>
      </c>
      <c r="H149" s="1853" t="s">
        <v>28</v>
      </c>
      <c r="I149" s="1853" t="s">
        <v>857</v>
      </c>
    </row>
    <row customHeight="1" ht="11.25">
      <c r="A150" s="1853" t="s">
        <v>2258</v>
      </c>
      <c r="B150" s="1853" t="s">
        <v>16</v>
      </c>
      <c r="C150" s="1853" t="s">
        <v>2727</v>
      </c>
      <c r="D150" s="1853" t="s">
        <v>2728</v>
      </c>
      <c r="E150" s="1853" t="s">
        <v>2729</v>
      </c>
      <c r="F150" s="1853" t="s">
        <v>2636</v>
      </c>
      <c r="G150" s="1853" t="s">
        <v>2730</v>
      </c>
      <c r="H150" s="1853" t="s">
        <v>28</v>
      </c>
      <c r="I150" s="1853" t="s">
        <v>857</v>
      </c>
    </row>
    <row customHeight="1" ht="11.25">
      <c r="A151" s="1853" t="s">
        <v>2258</v>
      </c>
      <c r="B151" s="1853" t="s">
        <v>16</v>
      </c>
      <c r="C151" s="1853" t="s">
        <v>2731</v>
      </c>
      <c r="D151" s="1853" t="s">
        <v>2732</v>
      </c>
      <c r="E151" s="1853" t="s">
        <v>2733</v>
      </c>
      <c r="F151" s="1853" t="s">
        <v>2713</v>
      </c>
      <c r="G151" s="1853" t="s">
        <v>28</v>
      </c>
      <c r="H151" s="1853" t="s">
        <v>2734</v>
      </c>
      <c r="I151" s="1853" t="s">
        <v>857</v>
      </c>
    </row>
    <row customHeight="1" ht="11.25">
      <c r="A152" s="1853" t="s">
        <v>2258</v>
      </c>
      <c r="B152" s="1853" t="s">
        <v>16</v>
      </c>
      <c r="C152" s="1853" t="s">
        <v>2735</v>
      </c>
      <c r="D152" s="1853" t="s">
        <v>2736</v>
      </c>
      <c r="E152" s="1853" t="s">
        <v>2737</v>
      </c>
      <c r="F152" s="1853" t="s">
        <v>2325</v>
      </c>
      <c r="G152" s="1853" t="s">
        <v>2726</v>
      </c>
      <c r="H152" s="1853" t="s">
        <v>28</v>
      </c>
      <c r="I152" s="1853" t="s">
        <v>857</v>
      </c>
    </row>
    <row customHeight="1" ht="11.25">
      <c r="A153" s="1853" t="s">
        <v>2258</v>
      </c>
      <c r="B153" s="1853" t="s">
        <v>16</v>
      </c>
      <c r="C153" s="1853" t="s">
        <v>2439</v>
      </c>
      <c r="D153" s="1853" t="s">
        <v>2440</v>
      </c>
      <c r="E153" s="1853" t="s">
        <v>2441</v>
      </c>
      <c r="F153" s="1853" t="s">
        <v>2325</v>
      </c>
      <c r="G153" s="1853" t="s">
        <v>2442</v>
      </c>
      <c r="H153" s="1853" t="s">
        <v>28</v>
      </c>
      <c r="I153" s="1853" t="s">
        <v>857</v>
      </c>
    </row>
    <row customHeight="1" ht="11.25">
      <c r="A154" s="1853" t="s">
        <v>2258</v>
      </c>
      <c r="B154" s="1853" t="s">
        <v>16</v>
      </c>
      <c r="C154" s="1853" t="s">
        <v>2738</v>
      </c>
      <c r="D154" s="1853" t="s">
        <v>2739</v>
      </c>
      <c r="E154" s="1853" t="s">
        <v>2740</v>
      </c>
      <c r="F154" s="1853" t="s">
        <v>2741</v>
      </c>
      <c r="G154" s="1853" t="s">
        <v>2742</v>
      </c>
      <c r="H154" s="1853" t="s">
        <v>28</v>
      </c>
      <c r="I154" s="1853" t="s">
        <v>857</v>
      </c>
    </row>
    <row customHeight="1" ht="11.25">
      <c r="A155" s="1853" t="s">
        <v>2258</v>
      </c>
      <c r="B155" s="1853" t="s">
        <v>16</v>
      </c>
      <c r="C155" s="1853" t="s">
        <v>2743</v>
      </c>
      <c r="D155" s="1853" t="s">
        <v>2744</v>
      </c>
      <c r="E155" s="1853" t="s">
        <v>2745</v>
      </c>
      <c r="F155" s="1853" t="s">
        <v>2677</v>
      </c>
      <c r="G155" s="1853" t="s">
        <v>2746</v>
      </c>
      <c r="H155" s="1853" t="s">
        <v>28</v>
      </c>
      <c r="I155" s="1853" t="s">
        <v>857</v>
      </c>
    </row>
    <row customHeight="1" ht="11.25">
      <c r="A156" s="1853" t="s">
        <v>2258</v>
      </c>
      <c r="B156" s="1853" t="s">
        <v>16</v>
      </c>
      <c r="C156" s="1853" t="s">
        <v>2747</v>
      </c>
      <c r="D156" s="1853" t="s">
        <v>2748</v>
      </c>
      <c r="E156" s="1853" t="s">
        <v>2749</v>
      </c>
      <c r="F156" s="1853" t="s">
        <v>2461</v>
      </c>
      <c r="G156" s="1853" t="s">
        <v>2750</v>
      </c>
      <c r="H156" s="1853" t="s">
        <v>28</v>
      </c>
      <c r="I156" s="1853" t="s">
        <v>857</v>
      </c>
    </row>
    <row customHeight="1" ht="11.25">
      <c r="A157" s="1853" t="s">
        <v>2258</v>
      </c>
      <c r="B157" s="1853" t="s">
        <v>16</v>
      </c>
      <c r="C157" s="1853" t="s">
        <v>2751</v>
      </c>
      <c r="D157" s="1853" t="s">
        <v>2752</v>
      </c>
      <c r="E157" s="1853" t="s">
        <v>2753</v>
      </c>
      <c r="F157" s="1853" t="s">
        <v>52</v>
      </c>
      <c r="G157" s="1853" t="s">
        <v>2473</v>
      </c>
      <c r="H157" s="1853" t="s">
        <v>28</v>
      </c>
      <c r="I157" s="1853" t="s">
        <v>857</v>
      </c>
    </row>
    <row customHeight="1" ht="11.25">
      <c r="A158" s="1853" t="s">
        <v>2258</v>
      </c>
      <c r="B158" s="1853" t="s">
        <v>16</v>
      </c>
      <c r="C158" s="1853" t="s">
        <v>2754</v>
      </c>
      <c r="D158" s="1853" t="s">
        <v>2755</v>
      </c>
      <c r="E158" s="1853" t="s">
        <v>2756</v>
      </c>
      <c r="F158" s="1853" t="s">
        <v>2461</v>
      </c>
      <c r="G158" s="1853" t="s">
        <v>2757</v>
      </c>
      <c r="H158" s="1853" t="s">
        <v>28</v>
      </c>
      <c r="I158" s="1853" t="s">
        <v>857</v>
      </c>
    </row>
    <row customHeight="1" ht="11.25">
      <c r="A159" s="1853" t="s">
        <v>2258</v>
      </c>
      <c r="B159" s="1853" t="s">
        <v>16</v>
      </c>
      <c r="C159" s="1853" t="s">
        <v>2758</v>
      </c>
      <c r="D159" s="1853" t="s">
        <v>2759</v>
      </c>
      <c r="E159" s="1853" t="s">
        <v>2760</v>
      </c>
      <c r="F159" s="1853" t="s">
        <v>2636</v>
      </c>
      <c r="G159" s="1853" t="s">
        <v>2761</v>
      </c>
      <c r="H159" s="1853" t="s">
        <v>28</v>
      </c>
      <c r="I159" s="1853" t="s">
        <v>857</v>
      </c>
    </row>
    <row customHeight="1" ht="11.25">
      <c r="A160" s="1853" t="s">
        <v>2258</v>
      </c>
      <c r="B160" s="1853" t="s">
        <v>16</v>
      </c>
      <c r="C160" s="1853" t="s">
        <v>2762</v>
      </c>
      <c r="D160" s="1853" t="s">
        <v>2763</v>
      </c>
      <c r="E160" s="1853" t="s">
        <v>2764</v>
      </c>
      <c r="F160" s="1853" t="s">
        <v>2311</v>
      </c>
      <c r="G160" s="1853" t="s">
        <v>2765</v>
      </c>
      <c r="H160" s="1853" t="s">
        <v>28</v>
      </c>
      <c r="I160" s="1853" t="s">
        <v>857</v>
      </c>
    </row>
    <row customHeight="1" ht="11.25">
      <c r="A161" s="1853" t="s">
        <v>2258</v>
      </c>
      <c r="B161" s="1853" t="s">
        <v>16</v>
      </c>
      <c r="C161" s="1853" t="s">
        <v>2528</v>
      </c>
      <c r="D161" s="1853" t="s">
        <v>2529</v>
      </c>
      <c r="E161" s="1853" t="s">
        <v>2530</v>
      </c>
      <c r="F161" s="1853" t="s">
        <v>2531</v>
      </c>
      <c r="G161" s="1853" t="s">
        <v>2532</v>
      </c>
      <c r="H161" s="1853" t="s">
        <v>28</v>
      </c>
      <c r="I161" s="1853" t="s">
        <v>857</v>
      </c>
    </row>
    <row customHeight="1" ht="11.25">
      <c r="A162" s="1853" t="s">
        <v>2258</v>
      </c>
      <c r="B162" s="1853" t="s">
        <v>16</v>
      </c>
      <c r="C162" s="1853" t="s">
        <v>28</v>
      </c>
      <c r="D162" s="1853" t="s">
        <v>2546</v>
      </c>
      <c r="E162" s="1853" t="s">
        <v>2547</v>
      </c>
      <c r="F162" s="1853" t="s">
        <v>2548</v>
      </c>
      <c r="G162" s="1853" t="s">
        <v>28</v>
      </c>
      <c r="H162" s="1853" t="s">
        <v>28</v>
      </c>
      <c r="I162" s="1853" t="s">
        <v>857</v>
      </c>
    </row>
    <row customHeight="1" ht="11.25">
      <c r="A163" s="1853" t="s">
        <v>2258</v>
      </c>
      <c r="B163" s="1853" t="s">
        <v>16</v>
      </c>
      <c r="C163" s="1853" t="s">
        <v>2766</v>
      </c>
      <c r="D163" s="1853" t="s">
        <v>2767</v>
      </c>
      <c r="E163" s="1853" t="s">
        <v>2768</v>
      </c>
      <c r="F163" s="1853" t="s">
        <v>2325</v>
      </c>
      <c r="G163" s="1853" t="s">
        <v>2769</v>
      </c>
      <c r="H163" s="1853" t="s">
        <v>28</v>
      </c>
      <c r="I163" s="1853" t="s">
        <v>857</v>
      </c>
    </row>
    <row customHeight="1" ht="11.25">
      <c r="A164" s="1853" t="s">
        <v>2258</v>
      </c>
      <c r="B164" s="1853" t="s">
        <v>16</v>
      </c>
      <c r="C164" s="1853" t="s">
        <v>2770</v>
      </c>
      <c r="D164" s="1853" t="s">
        <v>2771</v>
      </c>
      <c r="E164" s="1853" t="s">
        <v>2772</v>
      </c>
      <c r="F164" s="1853" t="s">
        <v>2641</v>
      </c>
      <c r="G164" s="1853" t="s">
        <v>2773</v>
      </c>
      <c r="H164" s="1853" t="s">
        <v>28</v>
      </c>
      <c r="I164" s="1853" t="s">
        <v>857</v>
      </c>
    </row>
    <row customHeight="1" ht="11.25">
      <c r="A165" s="1853" t="s">
        <v>2258</v>
      </c>
      <c r="B165" s="1853" t="s">
        <v>16</v>
      </c>
      <c r="C165" s="1853" t="s">
        <v>2774</v>
      </c>
      <c r="D165" s="1853" t="s">
        <v>2775</v>
      </c>
      <c r="E165" s="1853" t="s">
        <v>2776</v>
      </c>
      <c r="F165" s="1853" t="s">
        <v>2606</v>
      </c>
      <c r="G165" s="1853" t="s">
        <v>2777</v>
      </c>
      <c r="H165" s="1853" t="s">
        <v>28</v>
      </c>
      <c r="I165" s="1853" t="s">
        <v>857</v>
      </c>
    </row>
    <row customHeight="1" ht="11.25">
      <c r="A166" s="1853" t="s">
        <v>2258</v>
      </c>
      <c r="B166" s="1853" t="s">
        <v>16</v>
      </c>
      <c r="C166" s="1853" t="s">
        <v>2778</v>
      </c>
      <c r="D166" s="1853" t="s">
        <v>2779</v>
      </c>
      <c r="E166" s="1853" t="s">
        <v>2780</v>
      </c>
      <c r="F166" s="1853" t="s">
        <v>2641</v>
      </c>
      <c r="G166" s="1853" t="s">
        <v>2781</v>
      </c>
      <c r="H166" s="1853" t="s">
        <v>28</v>
      </c>
      <c r="I166" s="1853" t="s">
        <v>857</v>
      </c>
    </row>
    <row customHeight="1" ht="11.25">
      <c r="A167" s="1853" t="s">
        <v>2258</v>
      </c>
      <c r="B167" s="1853" t="s">
        <v>16</v>
      </c>
      <c r="C167" s="1853" t="s">
        <v>2554</v>
      </c>
      <c r="D167" s="1853" t="s">
        <v>2555</v>
      </c>
      <c r="E167" s="1853" t="s">
        <v>2556</v>
      </c>
      <c r="F167" s="1853" t="s">
        <v>2557</v>
      </c>
      <c r="G167" s="1853" t="s">
        <v>28</v>
      </c>
      <c r="H167" s="1853" t="s">
        <v>28</v>
      </c>
      <c r="I167" s="1853" t="s">
        <v>857</v>
      </c>
    </row>
    <row customHeight="1" ht="11.25">
      <c r="A168" s="1853" t="s">
        <v>2258</v>
      </c>
      <c r="B168" s="1853" t="s">
        <v>16</v>
      </c>
      <c r="C168" s="1853" t="s">
        <v>2558</v>
      </c>
      <c r="D168" s="1853" t="s">
        <v>2559</v>
      </c>
      <c r="E168" s="1853" t="s">
        <v>2560</v>
      </c>
      <c r="F168" s="1853" t="s">
        <v>2561</v>
      </c>
      <c r="G168" s="1853" t="s">
        <v>2562</v>
      </c>
      <c r="H168" s="1853" t="s">
        <v>28</v>
      </c>
      <c r="I168" s="1853" t="s">
        <v>857</v>
      </c>
    </row>
    <row customHeight="1" ht="11.25">
      <c r="A169" s="1853" t="s">
        <v>2258</v>
      </c>
      <c r="B169" s="1853" t="s">
        <v>16</v>
      </c>
      <c r="C169" s="1853" t="s">
        <v>2566</v>
      </c>
      <c r="D169" s="1853" t="s">
        <v>2567</v>
      </c>
      <c r="E169" s="1853" t="s">
        <v>2568</v>
      </c>
      <c r="F169" s="1853" t="s">
        <v>2569</v>
      </c>
      <c r="G169" s="1853" t="s">
        <v>2383</v>
      </c>
      <c r="H169" s="1853" t="s">
        <v>28</v>
      </c>
      <c r="I169" s="1853" t="s">
        <v>857</v>
      </c>
    </row>
    <row customHeight="1" ht="11.25">
      <c r="A170" s="1853" t="s">
        <v>2258</v>
      </c>
      <c r="B170" s="1853" t="s">
        <v>16</v>
      </c>
      <c r="C170" s="1853" t="s">
        <v>2782</v>
      </c>
      <c r="D170" s="1853" t="s">
        <v>2783</v>
      </c>
      <c r="E170" s="1853" t="s">
        <v>2784</v>
      </c>
      <c r="F170" s="1853" t="s">
        <v>2636</v>
      </c>
      <c r="G170" s="1853" t="s">
        <v>2785</v>
      </c>
      <c r="H170" s="1853" t="s">
        <v>28</v>
      </c>
      <c r="I170" s="1853" t="s">
        <v>857</v>
      </c>
    </row>
    <row customHeight="1" ht="11.25">
      <c r="A171" s="1853" t="s">
        <v>2258</v>
      </c>
      <c r="B171" s="1853" t="s">
        <v>16</v>
      </c>
      <c r="C171" s="1853" t="s">
        <v>2570</v>
      </c>
      <c r="D171" s="1853" t="s">
        <v>2571</v>
      </c>
      <c r="E171" s="1853" t="s">
        <v>2572</v>
      </c>
      <c r="F171" s="1853" t="s">
        <v>2573</v>
      </c>
      <c r="G171" s="1853" t="s">
        <v>2574</v>
      </c>
      <c r="H171" s="1853" t="s">
        <v>28</v>
      </c>
      <c r="I171" s="1853" t="s">
        <v>857</v>
      </c>
    </row>
    <row customHeight="1" ht="11.25">
      <c r="A172" s="1853" t="s">
        <v>2258</v>
      </c>
      <c r="B172" s="1853" t="s">
        <v>16</v>
      </c>
      <c r="C172" s="1853" t="s">
        <v>2582</v>
      </c>
      <c r="D172" s="1853" t="s">
        <v>2583</v>
      </c>
      <c r="E172" s="1853" t="s">
        <v>2584</v>
      </c>
      <c r="F172" s="1853" t="s">
        <v>2267</v>
      </c>
      <c r="G172" s="1853" t="s">
        <v>2585</v>
      </c>
      <c r="H172" s="1853" t="s">
        <v>28</v>
      </c>
      <c r="I172" s="1853" t="s">
        <v>910</v>
      </c>
    </row>
    <row customHeight="1" ht="11.25">
      <c r="A173" s="1853" t="s">
        <v>2258</v>
      </c>
      <c r="B173" s="1853" t="s">
        <v>16</v>
      </c>
      <c r="C173" s="1853" t="s">
        <v>2270</v>
      </c>
      <c r="D173" s="1853" t="s">
        <v>2271</v>
      </c>
      <c r="E173" s="1853" t="s">
        <v>2272</v>
      </c>
      <c r="F173" s="1853" t="s">
        <v>2267</v>
      </c>
      <c r="G173" s="1853" t="s">
        <v>2273</v>
      </c>
      <c r="H173" s="1853" t="s">
        <v>28</v>
      </c>
      <c r="I173" s="1853" t="s">
        <v>910</v>
      </c>
    </row>
    <row customHeight="1" ht="11.25">
      <c r="A174" s="1853" t="s">
        <v>2258</v>
      </c>
      <c r="B174" s="1853" t="s">
        <v>16</v>
      </c>
      <c r="C174" s="1853" t="s">
        <v>2322</v>
      </c>
      <c r="D174" s="1853" t="s">
        <v>2323</v>
      </c>
      <c r="E174" s="1853" t="s">
        <v>2324</v>
      </c>
      <c r="F174" s="1853" t="s">
        <v>2325</v>
      </c>
      <c r="G174" s="1853" t="s">
        <v>2326</v>
      </c>
      <c r="H174" s="1853" t="s">
        <v>28</v>
      </c>
      <c r="I174" s="1853" t="s">
        <v>910</v>
      </c>
    </row>
    <row customHeight="1" ht="11.25">
      <c r="A175" s="1853" t="s">
        <v>2258</v>
      </c>
      <c r="B175" s="1853" t="s">
        <v>16</v>
      </c>
      <c r="C175" s="1853" t="s">
        <v>2608</v>
      </c>
      <c r="D175" s="1853" t="s">
        <v>2609</v>
      </c>
      <c r="E175" s="1853" t="s">
        <v>2610</v>
      </c>
      <c r="F175" s="1853" t="s">
        <v>2606</v>
      </c>
      <c r="G175" s="1853" t="s">
        <v>2611</v>
      </c>
      <c r="H175" s="1853" t="s">
        <v>2269</v>
      </c>
      <c r="I175" s="1853" t="s">
        <v>910</v>
      </c>
    </row>
    <row customHeight="1" ht="11.25">
      <c r="A176" s="1853" t="s">
        <v>2258</v>
      </c>
      <c r="B176" s="1853" t="s">
        <v>16</v>
      </c>
      <c r="C176" s="1853" t="s">
        <v>2616</v>
      </c>
      <c r="D176" s="1853" t="s">
        <v>2617</v>
      </c>
      <c r="E176" s="1853" t="s">
        <v>2618</v>
      </c>
      <c r="F176" s="1853" t="s">
        <v>2517</v>
      </c>
      <c r="G176" s="1853" t="s">
        <v>2619</v>
      </c>
      <c r="H176" s="1853" t="s">
        <v>28</v>
      </c>
      <c r="I176" s="1853" t="s">
        <v>910</v>
      </c>
    </row>
    <row customHeight="1" ht="11.25">
      <c r="A177" s="1853" t="s">
        <v>2258</v>
      </c>
      <c r="B177" s="1853" t="s">
        <v>16</v>
      </c>
      <c r="C177" s="1853" t="s">
        <v>2339</v>
      </c>
      <c r="D177" s="1853" t="s">
        <v>2340</v>
      </c>
      <c r="E177" s="1853" t="s">
        <v>2341</v>
      </c>
      <c r="F177" s="1853" t="s">
        <v>52</v>
      </c>
      <c r="G177" s="1853" t="s">
        <v>2342</v>
      </c>
      <c r="H177" s="1853" t="s">
        <v>28</v>
      </c>
      <c r="I177" s="1853" t="s">
        <v>910</v>
      </c>
    </row>
    <row customHeight="1" ht="11.25">
      <c r="A178" s="1853" t="s">
        <v>2258</v>
      </c>
      <c r="B178" s="1853" t="s">
        <v>16</v>
      </c>
      <c r="C178" s="1853" t="s">
        <v>2343</v>
      </c>
      <c r="D178" s="1853" t="s">
        <v>2344</v>
      </c>
      <c r="E178" s="1853" t="s">
        <v>2345</v>
      </c>
      <c r="F178" s="1853" t="s">
        <v>2290</v>
      </c>
      <c r="G178" s="1853" t="s">
        <v>2346</v>
      </c>
      <c r="H178" s="1853" t="s">
        <v>28</v>
      </c>
      <c r="I178" s="1853" t="s">
        <v>910</v>
      </c>
    </row>
    <row customHeight="1" ht="11.25">
      <c r="A179" s="1853" t="s">
        <v>2258</v>
      </c>
      <c r="B179" s="1853" t="s">
        <v>16</v>
      </c>
      <c r="C179" s="1853" t="s">
        <v>2786</v>
      </c>
      <c r="D179" s="1853" t="s">
        <v>2787</v>
      </c>
      <c r="E179" s="1853" t="s">
        <v>2788</v>
      </c>
      <c r="F179" s="1853" t="s">
        <v>52</v>
      </c>
      <c r="G179" s="1853" t="s">
        <v>2789</v>
      </c>
      <c r="H179" s="1853" t="s">
        <v>28</v>
      </c>
      <c r="I179" s="1853" t="s">
        <v>910</v>
      </c>
    </row>
    <row customHeight="1" ht="11.25">
      <c r="A180" s="1853" t="s">
        <v>2258</v>
      </c>
      <c r="B180" s="1853" t="s">
        <v>16</v>
      </c>
      <c r="C180" s="1853" t="s">
        <v>2624</v>
      </c>
      <c r="D180" s="1853" t="s">
        <v>2625</v>
      </c>
      <c r="E180" s="1853" t="s">
        <v>2626</v>
      </c>
      <c r="F180" s="1853" t="s">
        <v>2461</v>
      </c>
      <c r="G180" s="1853" t="s">
        <v>2627</v>
      </c>
      <c r="H180" s="1853" t="s">
        <v>2628</v>
      </c>
      <c r="I180" s="1853" t="s">
        <v>910</v>
      </c>
    </row>
    <row customHeight="1" ht="11.25">
      <c r="A181" s="1853" t="s">
        <v>2258</v>
      </c>
      <c r="B181" s="1853" t="s">
        <v>16</v>
      </c>
      <c r="C181" s="1853" t="s">
        <v>13</v>
      </c>
      <c r="D181" s="1853" t="s">
        <v>47</v>
      </c>
      <c r="E181" s="1853" t="s">
        <v>50</v>
      </c>
      <c r="F181" s="1853" t="s">
        <v>52</v>
      </c>
      <c r="G181" s="1853" t="s">
        <v>2656</v>
      </c>
      <c r="H181" s="1853" t="s">
        <v>28</v>
      </c>
      <c r="I181" s="1853" t="s">
        <v>910</v>
      </c>
    </row>
    <row customHeight="1" ht="11.25">
      <c r="A182" s="1853" t="s">
        <v>2258</v>
      </c>
      <c r="B182" s="1853" t="s">
        <v>16</v>
      </c>
      <c r="C182" s="1853" t="s">
        <v>2790</v>
      </c>
      <c r="D182" s="1853" t="s">
        <v>2791</v>
      </c>
      <c r="E182" s="1853" t="s">
        <v>2792</v>
      </c>
      <c r="F182" s="1853" t="s">
        <v>2397</v>
      </c>
      <c r="G182" s="1853" t="s">
        <v>2793</v>
      </c>
      <c r="H182" s="1853" t="s">
        <v>28</v>
      </c>
      <c r="I182" s="1853" t="s">
        <v>910</v>
      </c>
    </row>
    <row customHeight="1" ht="11.25">
      <c r="A183" s="1853" t="s">
        <v>2258</v>
      </c>
      <c r="B183" s="1853" t="s">
        <v>16</v>
      </c>
      <c r="C183" s="1853" t="s">
        <v>2414</v>
      </c>
      <c r="D183" s="1853" t="s">
        <v>2415</v>
      </c>
      <c r="E183" s="1853" t="s">
        <v>2416</v>
      </c>
      <c r="F183" s="1853" t="s">
        <v>2290</v>
      </c>
      <c r="G183" s="1853" t="s">
        <v>2417</v>
      </c>
      <c r="H183" s="1853" t="s">
        <v>28</v>
      </c>
      <c r="I183" s="1853" t="s">
        <v>910</v>
      </c>
    </row>
    <row customHeight="1" ht="11.25">
      <c r="A184" s="1853" t="s">
        <v>2258</v>
      </c>
      <c r="B184" s="1853" t="s">
        <v>16</v>
      </c>
      <c r="C184" s="1853" t="s">
        <v>2794</v>
      </c>
      <c r="D184" s="1853" t="s">
        <v>2795</v>
      </c>
      <c r="E184" s="1853" t="s">
        <v>2796</v>
      </c>
      <c r="F184" s="1853" t="s">
        <v>2797</v>
      </c>
      <c r="G184" s="1853" t="s">
        <v>28</v>
      </c>
      <c r="H184" s="1853" t="s">
        <v>28</v>
      </c>
      <c r="I184" s="1853" t="s">
        <v>910</v>
      </c>
    </row>
    <row customHeight="1" ht="11.25">
      <c r="A185" s="1853" t="s">
        <v>2258</v>
      </c>
      <c r="B185" s="1853" t="s">
        <v>16</v>
      </c>
      <c r="C185" s="1853" t="s">
        <v>2735</v>
      </c>
      <c r="D185" s="1853" t="s">
        <v>2736</v>
      </c>
      <c r="E185" s="1853" t="s">
        <v>2737</v>
      </c>
      <c r="F185" s="1853" t="s">
        <v>2325</v>
      </c>
      <c r="G185" s="1853" t="s">
        <v>2726</v>
      </c>
      <c r="H185" s="1853" t="s">
        <v>28</v>
      </c>
      <c r="I185" s="1853" t="s">
        <v>910</v>
      </c>
    </row>
    <row customHeight="1" ht="11.25">
      <c r="A186" s="1853" t="s">
        <v>2258</v>
      </c>
      <c r="B186" s="1853" t="s">
        <v>16</v>
      </c>
      <c r="C186" s="1853" t="s">
        <v>2439</v>
      </c>
      <c r="D186" s="1853" t="s">
        <v>2440</v>
      </c>
      <c r="E186" s="1853" t="s">
        <v>2441</v>
      </c>
      <c r="F186" s="1853" t="s">
        <v>2325</v>
      </c>
      <c r="G186" s="1853" t="s">
        <v>2442</v>
      </c>
      <c r="H186" s="1853" t="s">
        <v>28</v>
      </c>
      <c r="I186" s="1853" t="s">
        <v>910</v>
      </c>
    </row>
    <row customHeight="1" ht="11.25">
      <c r="A187" s="1853" t="s">
        <v>2258</v>
      </c>
      <c r="B187" s="1853" t="s">
        <v>16</v>
      </c>
      <c r="C187" s="1853" t="s">
        <v>2738</v>
      </c>
      <c r="D187" s="1853" t="s">
        <v>2739</v>
      </c>
      <c r="E187" s="1853" t="s">
        <v>2740</v>
      </c>
      <c r="F187" s="1853" t="s">
        <v>2741</v>
      </c>
      <c r="G187" s="1853" t="s">
        <v>2742</v>
      </c>
      <c r="H187" s="1853" t="s">
        <v>28</v>
      </c>
      <c r="I187" s="1853" t="s">
        <v>910</v>
      </c>
    </row>
    <row customHeight="1" ht="11.25">
      <c r="A188" s="1853" t="s">
        <v>2258</v>
      </c>
      <c r="B188" s="1853" t="s">
        <v>16</v>
      </c>
      <c r="C188" s="1853" t="s">
        <v>2443</v>
      </c>
      <c r="D188" s="1853" t="s">
        <v>2444</v>
      </c>
      <c r="E188" s="1853" t="s">
        <v>2445</v>
      </c>
      <c r="F188" s="1853" t="s">
        <v>2446</v>
      </c>
      <c r="G188" s="1853" t="s">
        <v>2447</v>
      </c>
      <c r="H188" s="1853" t="s">
        <v>28</v>
      </c>
      <c r="I188" s="1853" t="s">
        <v>910</v>
      </c>
    </row>
    <row customHeight="1" ht="11.25">
      <c r="A189" s="1853" t="s">
        <v>2258</v>
      </c>
      <c r="B189" s="1853" t="s">
        <v>16</v>
      </c>
      <c r="C189" s="1853" t="s">
        <v>2751</v>
      </c>
      <c r="D189" s="1853" t="s">
        <v>2752</v>
      </c>
      <c r="E189" s="1853" t="s">
        <v>2753</v>
      </c>
      <c r="F189" s="1853" t="s">
        <v>52</v>
      </c>
      <c r="G189" s="1853" t="s">
        <v>2473</v>
      </c>
      <c r="H189" s="1853" t="s">
        <v>28</v>
      </c>
      <c r="I189" s="1853" t="s">
        <v>910</v>
      </c>
    </row>
    <row customHeight="1" ht="11.25">
      <c r="A190" s="1853" t="s">
        <v>2258</v>
      </c>
      <c r="B190" s="1853" t="s">
        <v>16</v>
      </c>
      <c r="C190" s="1853" t="s">
        <v>2798</v>
      </c>
      <c r="D190" s="1853" t="s">
        <v>2799</v>
      </c>
      <c r="E190" s="1853" t="s">
        <v>2800</v>
      </c>
      <c r="F190" s="1853" t="s">
        <v>2262</v>
      </c>
      <c r="G190" s="1853" t="s">
        <v>2801</v>
      </c>
      <c r="H190" s="1853" t="s">
        <v>28</v>
      </c>
      <c r="I190" s="1853" t="s">
        <v>910</v>
      </c>
    </row>
    <row customHeight="1" ht="11.25">
      <c r="A191" s="1853" t="s">
        <v>2258</v>
      </c>
      <c r="B191" s="1853" t="s">
        <v>16</v>
      </c>
      <c r="C191" s="1853" t="s">
        <v>2802</v>
      </c>
      <c r="D191" s="1853" t="s">
        <v>2803</v>
      </c>
      <c r="E191" s="1853" t="s">
        <v>2804</v>
      </c>
      <c r="F191" s="1853" t="s">
        <v>2517</v>
      </c>
      <c r="G191" s="1853" t="s">
        <v>2805</v>
      </c>
      <c r="H191" s="1853" t="s">
        <v>28</v>
      </c>
      <c r="I191" s="1853" t="s">
        <v>910</v>
      </c>
    </row>
    <row customHeight="1" ht="11.25">
      <c r="A192" s="1853" t="s">
        <v>2258</v>
      </c>
      <c r="B192" s="1853" t="s">
        <v>16</v>
      </c>
      <c r="C192" s="1853" t="s">
        <v>2754</v>
      </c>
      <c r="D192" s="1853" t="s">
        <v>2755</v>
      </c>
      <c r="E192" s="1853" t="s">
        <v>2756</v>
      </c>
      <c r="F192" s="1853" t="s">
        <v>2461</v>
      </c>
      <c r="G192" s="1853" t="s">
        <v>2757</v>
      </c>
      <c r="H192" s="1853" t="s">
        <v>28</v>
      </c>
      <c r="I192" s="1853" t="s">
        <v>910</v>
      </c>
    </row>
    <row customHeight="1" ht="11.25">
      <c r="A193" s="1853" t="s">
        <v>2258</v>
      </c>
      <c r="B193" s="1853" t="s">
        <v>16</v>
      </c>
      <c r="C193" s="1853" t="s">
        <v>2806</v>
      </c>
      <c r="D193" s="1853" t="s">
        <v>2807</v>
      </c>
      <c r="E193" s="1853" t="s">
        <v>2808</v>
      </c>
      <c r="F193" s="1853" t="s">
        <v>2809</v>
      </c>
      <c r="G193" s="1853" t="s">
        <v>2810</v>
      </c>
      <c r="H193" s="1853" t="s">
        <v>28</v>
      </c>
      <c r="I193" s="1853" t="s">
        <v>910</v>
      </c>
    </row>
    <row customHeight="1" ht="11.25">
      <c r="A194" s="1853" t="s">
        <v>2258</v>
      </c>
      <c r="B194" s="1853" t="s">
        <v>16</v>
      </c>
      <c r="C194" s="1853" t="s">
        <v>2811</v>
      </c>
      <c r="D194" s="1853" t="s">
        <v>2812</v>
      </c>
      <c r="E194" s="1853" t="s">
        <v>2813</v>
      </c>
      <c r="F194" s="1853" t="s">
        <v>2325</v>
      </c>
      <c r="G194" s="1853" t="s">
        <v>2814</v>
      </c>
      <c r="H194" s="1853" t="s">
        <v>28</v>
      </c>
      <c r="I194" s="1853" t="s">
        <v>910</v>
      </c>
    </row>
    <row customHeight="1" ht="11.25">
      <c r="A195" s="1853" t="s">
        <v>2258</v>
      </c>
      <c r="B195" s="1853" t="s">
        <v>16</v>
      </c>
      <c r="C195" s="1853" t="s">
        <v>2519</v>
      </c>
      <c r="D195" s="1853" t="s">
        <v>2520</v>
      </c>
      <c r="E195" s="1853" t="s">
        <v>2521</v>
      </c>
      <c r="F195" s="1853" t="s">
        <v>2522</v>
      </c>
      <c r="G195" s="1853" t="s">
        <v>2523</v>
      </c>
      <c r="H195" s="1853" t="s">
        <v>28</v>
      </c>
      <c r="I195" s="1853" t="s">
        <v>910</v>
      </c>
    </row>
    <row customHeight="1" ht="11.25">
      <c r="A196" s="1853" t="s">
        <v>2258</v>
      </c>
      <c r="B196" s="1853" t="s">
        <v>16</v>
      </c>
      <c r="C196" s="1853" t="s">
        <v>2762</v>
      </c>
      <c r="D196" s="1853" t="s">
        <v>2763</v>
      </c>
      <c r="E196" s="1853" t="s">
        <v>2764</v>
      </c>
      <c r="F196" s="1853" t="s">
        <v>2311</v>
      </c>
      <c r="G196" s="1853" t="s">
        <v>2765</v>
      </c>
      <c r="H196" s="1853" t="s">
        <v>28</v>
      </c>
      <c r="I196" s="1853" t="s">
        <v>910</v>
      </c>
    </row>
    <row customHeight="1" ht="11.25">
      <c r="A197" s="1853" t="s">
        <v>2258</v>
      </c>
      <c r="B197" s="1853" t="s">
        <v>16</v>
      </c>
      <c r="C197" s="1853" t="s">
        <v>2528</v>
      </c>
      <c r="D197" s="1853" t="s">
        <v>2529</v>
      </c>
      <c r="E197" s="1853" t="s">
        <v>2530</v>
      </c>
      <c r="F197" s="1853" t="s">
        <v>2531</v>
      </c>
      <c r="G197" s="1853" t="s">
        <v>2532</v>
      </c>
      <c r="H197" s="1853" t="s">
        <v>28</v>
      </c>
      <c r="I197" s="1853" t="s">
        <v>910</v>
      </c>
    </row>
    <row customHeight="1" ht="11.25">
      <c r="A198" s="1853" t="s">
        <v>2258</v>
      </c>
      <c r="B198" s="1853" t="s">
        <v>16</v>
      </c>
      <c r="C198" s="1853" t="s">
        <v>28</v>
      </c>
      <c r="D198" s="1853" t="s">
        <v>2546</v>
      </c>
      <c r="E198" s="1853" t="s">
        <v>2547</v>
      </c>
      <c r="F198" s="1853" t="s">
        <v>2548</v>
      </c>
      <c r="G198" s="1853" t="s">
        <v>28</v>
      </c>
      <c r="H198" s="1853" t="s">
        <v>28</v>
      </c>
      <c r="I198" s="1853" t="s">
        <v>910</v>
      </c>
    </row>
    <row customHeight="1" ht="11.25">
      <c r="A199" s="1853" t="s">
        <v>2258</v>
      </c>
      <c r="B199" s="1853" t="s">
        <v>16</v>
      </c>
      <c r="C199" s="1853" t="s">
        <v>2554</v>
      </c>
      <c r="D199" s="1853" t="s">
        <v>2555</v>
      </c>
      <c r="E199" s="1853" t="s">
        <v>2556</v>
      </c>
      <c r="F199" s="1853" t="s">
        <v>2557</v>
      </c>
      <c r="G199" s="1853" t="s">
        <v>28</v>
      </c>
      <c r="H199" s="1853" t="s">
        <v>28</v>
      </c>
      <c r="I199" s="1853" t="s">
        <v>910</v>
      </c>
    </row>
    <row customHeight="1" ht="11.25">
      <c r="A200" s="1853" t="s">
        <v>2258</v>
      </c>
      <c r="B200" s="1853" t="s">
        <v>16</v>
      </c>
      <c r="C200" s="1853" t="s">
        <v>2558</v>
      </c>
      <c r="D200" s="1853" t="s">
        <v>2559</v>
      </c>
      <c r="E200" s="1853" t="s">
        <v>2560</v>
      </c>
      <c r="F200" s="1853" t="s">
        <v>2561</v>
      </c>
      <c r="G200" s="1853" t="s">
        <v>2562</v>
      </c>
      <c r="H200" s="1853" t="s">
        <v>28</v>
      </c>
      <c r="I200" s="1853" t="s">
        <v>910</v>
      </c>
    </row>
    <row customHeight="1" ht="11.25">
      <c r="A201" s="1853" t="s">
        <v>2258</v>
      </c>
      <c r="B201" s="1853" t="s">
        <v>16</v>
      </c>
      <c r="C201" s="1853" t="s">
        <v>2566</v>
      </c>
      <c r="D201" s="1853" t="s">
        <v>2567</v>
      </c>
      <c r="E201" s="1853" t="s">
        <v>2568</v>
      </c>
      <c r="F201" s="1853" t="s">
        <v>2569</v>
      </c>
      <c r="G201" s="1853" t="s">
        <v>2383</v>
      </c>
      <c r="H201" s="1853" t="s">
        <v>28</v>
      </c>
      <c r="I201" s="1853" t="s">
        <v>910</v>
      </c>
    </row>
    <row customHeight="1" ht="11.25">
      <c r="A202" s="1853" t="s">
        <v>2258</v>
      </c>
      <c r="B202" s="1853" t="s">
        <v>16</v>
      </c>
      <c r="C202" s="1853" t="s">
        <v>2570</v>
      </c>
      <c r="D202" s="1853" t="s">
        <v>2571</v>
      </c>
      <c r="E202" s="1853" t="s">
        <v>2572</v>
      </c>
      <c r="F202" s="1853" t="s">
        <v>2573</v>
      </c>
      <c r="G202" s="1853" t="s">
        <v>2574</v>
      </c>
      <c r="H202" s="1853" t="s">
        <v>28</v>
      </c>
      <c r="I202" s="1853" t="s">
        <v>910</v>
      </c>
    </row>
    <row customHeight="1" ht="11.25">
      <c r="A203" s="1853" t="s">
        <v>2258</v>
      </c>
      <c r="B203" s="1853" t="s">
        <v>16</v>
      </c>
      <c r="C203" s="1853" t="s">
        <v>2274</v>
      </c>
      <c r="D203" s="1853" t="s">
        <v>2275</v>
      </c>
      <c r="E203" s="1853" t="s">
        <v>2276</v>
      </c>
      <c r="F203" s="1853" t="s">
        <v>2277</v>
      </c>
      <c r="G203" s="1853" t="s">
        <v>2278</v>
      </c>
      <c r="H203" s="1853" t="s">
        <v>28</v>
      </c>
      <c r="I203" s="1853" t="s">
        <v>1631</v>
      </c>
    </row>
    <row customHeight="1" ht="11.25">
      <c r="A204" s="1853" t="s">
        <v>2258</v>
      </c>
      <c r="B204" s="1853" t="s">
        <v>16</v>
      </c>
      <c r="C204" s="1853" t="s">
        <v>2815</v>
      </c>
      <c r="D204" s="1853" t="s">
        <v>2816</v>
      </c>
      <c r="E204" s="1853" t="s">
        <v>2817</v>
      </c>
      <c r="F204" s="1853" t="s">
        <v>579</v>
      </c>
      <c r="G204" s="1853" t="s">
        <v>2818</v>
      </c>
      <c r="H204" s="1853" t="s">
        <v>28</v>
      </c>
      <c r="I204" s="1853" t="s">
        <v>1631</v>
      </c>
    </row>
    <row customHeight="1" ht="11.25">
      <c r="A205" s="1853" t="s">
        <v>2258</v>
      </c>
      <c r="B205" s="1853" t="s">
        <v>16</v>
      </c>
      <c r="C205" s="1853" t="s">
        <v>2819</v>
      </c>
      <c r="D205" s="1853" t="s">
        <v>2820</v>
      </c>
      <c r="E205" s="1853" t="s">
        <v>2821</v>
      </c>
      <c r="F205" s="1853" t="s">
        <v>579</v>
      </c>
      <c r="G205" s="1853" t="s">
        <v>2822</v>
      </c>
      <c r="H205" s="1853" t="s">
        <v>28</v>
      </c>
      <c r="I205" s="1853" t="s">
        <v>1631</v>
      </c>
    </row>
    <row customHeight="1" ht="11.25">
      <c r="A206" s="1853" t="s">
        <v>2258</v>
      </c>
      <c r="B206" s="1853" t="s">
        <v>16</v>
      </c>
      <c r="C206" s="1853" t="s">
        <v>2823</v>
      </c>
      <c r="D206" s="1853" t="s">
        <v>2824</v>
      </c>
      <c r="E206" s="1853" t="s">
        <v>2825</v>
      </c>
      <c r="F206" s="1853" t="s">
        <v>579</v>
      </c>
      <c r="G206" s="1853" t="s">
        <v>2826</v>
      </c>
      <c r="H206" s="1853" t="s">
        <v>28</v>
      </c>
      <c r="I206" s="1853" t="s">
        <v>1631</v>
      </c>
    </row>
    <row customHeight="1" ht="11.25">
      <c r="A207" s="1853" t="s">
        <v>2258</v>
      </c>
      <c r="B207" s="1853" t="s">
        <v>16</v>
      </c>
      <c r="C207" s="1853" t="s">
        <v>2827</v>
      </c>
      <c r="D207" s="1853" t="s">
        <v>2828</v>
      </c>
      <c r="E207" s="1853" t="s">
        <v>2829</v>
      </c>
      <c r="F207" s="1853" t="s">
        <v>579</v>
      </c>
      <c r="G207" s="1853" t="s">
        <v>2826</v>
      </c>
      <c r="H207" s="1853" t="s">
        <v>28</v>
      </c>
      <c r="I207" s="1853" t="s">
        <v>1631</v>
      </c>
    </row>
    <row customHeight="1" ht="11.25">
      <c r="A208" s="1853" t="s">
        <v>2258</v>
      </c>
      <c r="B208" s="1853" t="s">
        <v>16</v>
      </c>
      <c r="C208" s="1853" t="s">
        <v>2830</v>
      </c>
      <c r="D208" s="1853" t="s">
        <v>2831</v>
      </c>
      <c r="E208" s="1853" t="s">
        <v>2832</v>
      </c>
      <c r="F208" s="1853" t="s">
        <v>579</v>
      </c>
      <c r="G208" s="1853" t="s">
        <v>2833</v>
      </c>
      <c r="H208" s="1853" t="s">
        <v>28</v>
      </c>
      <c r="I208" s="1853" t="s">
        <v>1631</v>
      </c>
    </row>
    <row customHeight="1" ht="11.25">
      <c r="A209" s="1853" t="s">
        <v>2258</v>
      </c>
      <c r="B209" s="1853" t="s">
        <v>16</v>
      </c>
      <c r="C209" s="1853" t="s">
        <v>2834</v>
      </c>
      <c r="D209" s="1853" t="s">
        <v>2835</v>
      </c>
      <c r="E209" s="1853" t="s">
        <v>2836</v>
      </c>
      <c r="F209" s="1853" t="s">
        <v>579</v>
      </c>
      <c r="G209" s="1853" t="s">
        <v>2837</v>
      </c>
      <c r="H209" s="1853" t="s">
        <v>28</v>
      </c>
      <c r="I209" s="1853" t="s">
        <v>1631</v>
      </c>
    </row>
    <row customHeight="1" ht="11.25">
      <c r="A210" s="1853" t="s">
        <v>2258</v>
      </c>
      <c r="B210" s="1853" t="s">
        <v>16</v>
      </c>
      <c r="C210" s="1853" t="s">
        <v>2838</v>
      </c>
      <c r="D210" s="1853" t="s">
        <v>2839</v>
      </c>
      <c r="E210" s="1853" t="s">
        <v>2840</v>
      </c>
      <c r="F210" s="1853" t="s">
        <v>579</v>
      </c>
      <c r="G210" s="1853" t="s">
        <v>28</v>
      </c>
      <c r="H210" s="1853" t="s">
        <v>28</v>
      </c>
      <c r="I210" s="1853" t="s">
        <v>1631</v>
      </c>
    </row>
    <row customHeight="1" ht="11.25">
      <c r="A211" s="1853" t="s">
        <v>2258</v>
      </c>
      <c r="B211" s="1853" t="s">
        <v>16</v>
      </c>
      <c r="C211" s="1853" t="s">
        <v>2841</v>
      </c>
      <c r="D211" s="1853" t="s">
        <v>2842</v>
      </c>
      <c r="E211" s="1853" t="s">
        <v>2843</v>
      </c>
      <c r="F211" s="1853" t="s">
        <v>579</v>
      </c>
      <c r="G211" s="1853" t="s">
        <v>2844</v>
      </c>
      <c r="H211" s="1853" t="s">
        <v>28</v>
      </c>
      <c r="I211" s="1853" t="s">
        <v>1631</v>
      </c>
    </row>
    <row customHeight="1" ht="11.25">
      <c r="A212" s="1853" t="s">
        <v>2258</v>
      </c>
      <c r="B212" s="1853" t="s">
        <v>16</v>
      </c>
      <c r="C212" s="1853" t="s">
        <v>2845</v>
      </c>
      <c r="D212" s="1853" t="s">
        <v>2846</v>
      </c>
      <c r="E212" s="1853" t="s">
        <v>2847</v>
      </c>
      <c r="F212" s="1853" t="s">
        <v>579</v>
      </c>
      <c r="G212" s="1853" t="s">
        <v>2848</v>
      </c>
      <c r="H212" s="1853" t="s">
        <v>28</v>
      </c>
      <c r="I212" s="1853" t="s">
        <v>1631</v>
      </c>
    </row>
    <row customHeight="1" ht="11.25">
      <c r="A213" s="1853" t="s">
        <v>2258</v>
      </c>
      <c r="B213" s="1853" t="s">
        <v>16</v>
      </c>
      <c r="C213" s="1853" t="s">
        <v>2849</v>
      </c>
      <c r="D213" s="1853" t="s">
        <v>2850</v>
      </c>
      <c r="E213" s="1853" t="s">
        <v>2851</v>
      </c>
      <c r="F213" s="1853" t="s">
        <v>579</v>
      </c>
      <c r="G213" s="1853" t="s">
        <v>2852</v>
      </c>
      <c r="H213" s="1853" t="s">
        <v>28</v>
      </c>
      <c r="I213" s="1853" t="s">
        <v>1631</v>
      </c>
    </row>
    <row customHeight="1" ht="11.25">
      <c r="A214" s="1853" t="s">
        <v>2258</v>
      </c>
      <c r="B214" s="1853" t="s">
        <v>16</v>
      </c>
      <c r="C214" s="1853" t="s">
        <v>2853</v>
      </c>
      <c r="D214" s="1853" t="s">
        <v>2854</v>
      </c>
      <c r="E214" s="1853" t="s">
        <v>2855</v>
      </c>
      <c r="F214" s="1853" t="s">
        <v>579</v>
      </c>
      <c r="G214" s="1853" t="s">
        <v>2826</v>
      </c>
      <c r="H214" s="1853" t="s">
        <v>28</v>
      </c>
      <c r="I214" s="1853" t="s">
        <v>1631</v>
      </c>
    </row>
    <row customHeight="1" ht="11.25">
      <c r="A215" s="1853" t="s">
        <v>2258</v>
      </c>
      <c r="B215" s="1853" t="s">
        <v>16</v>
      </c>
      <c r="C215" s="1853" t="s">
        <v>2856</v>
      </c>
      <c r="D215" s="1853" t="s">
        <v>2857</v>
      </c>
      <c r="E215" s="1853" t="s">
        <v>2858</v>
      </c>
      <c r="F215" s="1853" t="s">
        <v>579</v>
      </c>
      <c r="G215" s="1853" t="s">
        <v>2859</v>
      </c>
      <c r="H215" s="1853" t="s">
        <v>28</v>
      </c>
      <c r="I215" s="1853" t="s">
        <v>1631</v>
      </c>
    </row>
    <row customHeight="1" ht="11.25">
      <c r="A216" s="1853" t="s">
        <v>2258</v>
      </c>
      <c r="B216" s="1853" t="s">
        <v>16</v>
      </c>
      <c r="C216" s="1853" t="s">
        <v>2860</v>
      </c>
      <c r="D216" s="1853" t="s">
        <v>2861</v>
      </c>
      <c r="E216" s="1853" t="s">
        <v>2862</v>
      </c>
      <c r="F216" s="1853" t="s">
        <v>579</v>
      </c>
      <c r="G216" s="1853" t="s">
        <v>2863</v>
      </c>
      <c r="H216" s="1853" t="s">
        <v>28</v>
      </c>
      <c r="I216" s="1853" t="s">
        <v>1631</v>
      </c>
    </row>
    <row customHeight="1" ht="11.25">
      <c r="A217" s="1853" t="s">
        <v>2258</v>
      </c>
      <c r="B217" s="1853" t="s">
        <v>16</v>
      </c>
      <c r="C217" s="1853" t="s">
        <v>2864</v>
      </c>
      <c r="D217" s="1853" t="s">
        <v>2865</v>
      </c>
      <c r="E217" s="1853" t="s">
        <v>2866</v>
      </c>
      <c r="F217" s="1853" t="s">
        <v>2867</v>
      </c>
      <c r="G217" s="1853" t="s">
        <v>2868</v>
      </c>
      <c r="H217" s="1853" t="s">
        <v>2869</v>
      </c>
      <c r="I217" s="1853" t="s">
        <v>1631</v>
      </c>
    </row>
    <row customHeight="1" ht="11.25">
      <c r="A218" s="1853" t="s">
        <v>2258</v>
      </c>
      <c r="B218" s="1853" t="s">
        <v>16</v>
      </c>
      <c r="C218" s="1853" t="s">
        <v>2404</v>
      </c>
      <c r="D218" s="1853" t="s">
        <v>2405</v>
      </c>
      <c r="E218" s="1853" t="s">
        <v>2406</v>
      </c>
      <c r="F218" s="1853" t="s">
        <v>2407</v>
      </c>
      <c r="G218" s="1853" t="s">
        <v>2408</v>
      </c>
      <c r="H218" s="1853" t="s">
        <v>28</v>
      </c>
      <c r="I218" s="1853" t="s">
        <v>1631</v>
      </c>
    </row>
    <row customHeight="1" ht="11.25">
      <c r="A219" s="1853" t="s">
        <v>2258</v>
      </c>
      <c r="B219" s="1853" t="s">
        <v>16</v>
      </c>
      <c r="C219" s="1853" t="s">
        <v>2870</v>
      </c>
      <c r="D219" s="1853" t="s">
        <v>2871</v>
      </c>
      <c r="E219" s="1853" t="s">
        <v>2872</v>
      </c>
      <c r="F219" s="1853" t="s">
        <v>2290</v>
      </c>
      <c r="G219" s="1853" t="s">
        <v>2873</v>
      </c>
      <c r="H219" s="1853" t="s">
        <v>28</v>
      </c>
      <c r="I219" s="1853" t="s">
        <v>1631</v>
      </c>
    </row>
    <row customHeight="1" ht="11.25">
      <c r="A220" s="1853" t="s">
        <v>2258</v>
      </c>
      <c r="B220" s="1853" t="s">
        <v>16</v>
      </c>
      <c r="C220" s="1853" t="s">
        <v>2874</v>
      </c>
      <c r="D220" s="1853" t="s">
        <v>2875</v>
      </c>
      <c r="E220" s="1853" t="s">
        <v>2876</v>
      </c>
      <c r="F220" s="1853" t="s">
        <v>2290</v>
      </c>
      <c r="G220" s="1853" t="s">
        <v>2877</v>
      </c>
      <c r="H220" s="1853" t="s">
        <v>28</v>
      </c>
      <c r="I220" s="1853" t="s">
        <v>1631</v>
      </c>
    </row>
    <row customHeight="1" ht="11.25">
      <c r="A221" s="1853" t="s">
        <v>2258</v>
      </c>
      <c r="B221" s="1853" t="s">
        <v>16</v>
      </c>
      <c r="C221" s="1853" t="s">
        <v>2878</v>
      </c>
      <c r="D221" s="1853" t="s">
        <v>2879</v>
      </c>
      <c r="E221" s="1853" t="s">
        <v>2880</v>
      </c>
      <c r="F221" s="1853" t="s">
        <v>2311</v>
      </c>
      <c r="G221" s="1853" t="s">
        <v>2881</v>
      </c>
      <c r="H221" s="1853" t="s">
        <v>28</v>
      </c>
      <c r="I221" s="1853" t="s">
        <v>1631</v>
      </c>
    </row>
    <row customHeight="1" ht="11.25">
      <c r="A222" s="1853" t="s">
        <v>2258</v>
      </c>
      <c r="B222" s="1853" t="s">
        <v>16</v>
      </c>
      <c r="C222" s="1853" t="s">
        <v>2882</v>
      </c>
      <c r="D222" s="1853" t="s">
        <v>2883</v>
      </c>
      <c r="E222" s="1853" t="s">
        <v>2884</v>
      </c>
      <c r="F222" s="1853" t="s">
        <v>2492</v>
      </c>
      <c r="G222" s="1853" t="s">
        <v>2885</v>
      </c>
      <c r="H222" s="1853" t="s">
        <v>28</v>
      </c>
      <c r="I222" s="1853" t="s">
        <v>1631</v>
      </c>
    </row>
    <row customHeight="1" ht="11.25">
      <c r="A223" s="1853" t="s">
        <v>2258</v>
      </c>
      <c r="B223" s="1853" t="s">
        <v>16</v>
      </c>
      <c r="C223" s="1853" t="s">
        <v>2886</v>
      </c>
      <c r="D223" s="1853" t="s">
        <v>2887</v>
      </c>
      <c r="E223" s="1853" t="s">
        <v>2888</v>
      </c>
      <c r="F223" s="1853" t="s">
        <v>2290</v>
      </c>
      <c r="G223" s="1853" t="s">
        <v>2889</v>
      </c>
      <c r="H223" s="1853" t="s">
        <v>28</v>
      </c>
      <c r="I223" s="1853" t="s">
        <v>1631</v>
      </c>
    </row>
    <row customHeight="1" ht="11.25">
      <c r="A224" s="1853" t="s">
        <v>2258</v>
      </c>
      <c r="B224" s="1853" t="s">
        <v>16</v>
      </c>
      <c r="C224" s="1853" t="s">
        <v>2890</v>
      </c>
      <c r="D224" s="1853" t="s">
        <v>2891</v>
      </c>
      <c r="E224" s="1853" t="s">
        <v>2892</v>
      </c>
      <c r="F224" s="1853" t="s">
        <v>2290</v>
      </c>
      <c r="G224" s="1853" t="s">
        <v>2893</v>
      </c>
      <c r="H224" s="1853" t="s">
        <v>28</v>
      </c>
      <c r="I224" s="1853" t="s">
        <v>1631</v>
      </c>
    </row>
    <row customHeight="1" ht="11.25">
      <c r="A225" s="1853" t="s">
        <v>2258</v>
      </c>
      <c r="B225" s="1853" t="s">
        <v>16</v>
      </c>
      <c r="C225" s="1853" t="s">
        <v>2894</v>
      </c>
      <c r="D225" s="1853" t="s">
        <v>2895</v>
      </c>
      <c r="E225" s="1853" t="s">
        <v>2896</v>
      </c>
      <c r="F225" s="1853" t="s">
        <v>2325</v>
      </c>
      <c r="G225" s="1853" t="s">
        <v>2897</v>
      </c>
      <c r="H225" s="1853" t="s">
        <v>28</v>
      </c>
      <c r="I225" s="1853" t="s">
        <v>1631</v>
      </c>
    </row>
    <row customHeight="1" ht="11.25">
      <c r="A226" s="1853" t="s">
        <v>2258</v>
      </c>
      <c r="B226" s="1853" t="s">
        <v>16</v>
      </c>
      <c r="C226" s="1853" t="s">
        <v>2898</v>
      </c>
      <c r="D226" s="1853" t="s">
        <v>2899</v>
      </c>
      <c r="E226" s="1853" t="s">
        <v>2900</v>
      </c>
      <c r="F226" s="1853" t="s">
        <v>2290</v>
      </c>
      <c r="G226" s="1853" t="s">
        <v>2901</v>
      </c>
      <c r="H226" s="1853" t="s">
        <v>28</v>
      </c>
      <c r="I226" s="1853" t="s">
        <v>1631</v>
      </c>
    </row>
    <row customHeight="1" ht="11.25">
      <c r="A227" s="1853" t="s">
        <v>2258</v>
      </c>
      <c r="B227" s="1853" t="s">
        <v>16</v>
      </c>
      <c r="C227" s="1853" t="s">
        <v>2902</v>
      </c>
      <c r="D227" s="1853" t="s">
        <v>2903</v>
      </c>
      <c r="E227" s="1853" t="s">
        <v>2904</v>
      </c>
      <c r="F227" s="1853" t="s">
        <v>2320</v>
      </c>
      <c r="G227" s="1853" t="s">
        <v>2905</v>
      </c>
      <c r="H227" s="1853" t="s">
        <v>28</v>
      </c>
      <c r="I227" s="1853" t="s">
        <v>1631</v>
      </c>
    </row>
    <row customHeight="1" ht="11.25">
      <c r="A228" s="1853" t="s">
        <v>2258</v>
      </c>
      <c r="B228" s="1853" t="s">
        <v>16</v>
      </c>
      <c r="C228" s="1853" t="s">
        <v>2906</v>
      </c>
      <c r="D228" s="1853" t="s">
        <v>2907</v>
      </c>
      <c r="E228" s="1853" t="s">
        <v>2908</v>
      </c>
      <c r="F228" s="1853" t="s">
        <v>2548</v>
      </c>
      <c r="G228" s="1853" t="s">
        <v>2909</v>
      </c>
      <c r="H228" s="1853" t="s">
        <v>28</v>
      </c>
      <c r="I228" s="1853" t="s">
        <v>1631</v>
      </c>
    </row>
    <row customHeight="1" ht="11.25">
      <c r="A229" s="1853" t="s">
        <v>2258</v>
      </c>
      <c r="B229" s="1853" t="s">
        <v>16</v>
      </c>
      <c r="C229" s="1853" t="s">
        <v>2910</v>
      </c>
      <c r="D229" s="1853" t="s">
        <v>2907</v>
      </c>
      <c r="E229" s="1853" t="s">
        <v>2908</v>
      </c>
      <c r="F229" s="1853" t="s">
        <v>52</v>
      </c>
      <c r="G229" s="1853" t="s">
        <v>2909</v>
      </c>
      <c r="H229" s="1853" t="s">
        <v>28</v>
      </c>
      <c r="I229" s="1853" t="s">
        <v>1631</v>
      </c>
    </row>
    <row customHeight="1" ht="11.25">
      <c r="A230" s="1853" t="s">
        <v>2258</v>
      </c>
      <c r="B230" s="1853" t="s">
        <v>16</v>
      </c>
      <c r="C230" s="1853" t="s">
        <v>2911</v>
      </c>
      <c r="D230" s="1853" t="s">
        <v>2912</v>
      </c>
      <c r="E230" s="1853" t="s">
        <v>2913</v>
      </c>
      <c r="F230" s="1853" t="s">
        <v>52</v>
      </c>
      <c r="G230" s="1853" t="s">
        <v>2914</v>
      </c>
      <c r="H230" s="1853" t="s">
        <v>28</v>
      </c>
      <c r="I230" s="1853" t="s">
        <v>1631</v>
      </c>
    </row>
    <row customHeight="1" ht="11.25">
      <c r="A231" s="1853" t="s">
        <v>2258</v>
      </c>
      <c r="B231" s="1853" t="s">
        <v>16</v>
      </c>
      <c r="C231" s="1853" t="s">
        <v>2915</v>
      </c>
      <c r="D231" s="1853" t="s">
        <v>2916</v>
      </c>
      <c r="E231" s="1853" t="s">
        <v>2917</v>
      </c>
      <c r="F231" s="1853" t="s">
        <v>52</v>
      </c>
      <c r="G231" s="1853" t="s">
        <v>2918</v>
      </c>
      <c r="H231" s="1853" t="s">
        <v>28</v>
      </c>
      <c r="I231" s="1853" t="s">
        <v>1631</v>
      </c>
    </row>
    <row customHeight="1" ht="11.25">
      <c r="A232" s="1853" t="s">
        <v>2258</v>
      </c>
      <c r="B232" s="1853" t="s">
        <v>16</v>
      </c>
      <c r="C232" s="1853" t="s">
        <v>2919</v>
      </c>
      <c r="D232" s="1853" t="s">
        <v>2920</v>
      </c>
      <c r="E232" s="1853" t="s">
        <v>2921</v>
      </c>
      <c r="F232" s="1853" t="s">
        <v>2311</v>
      </c>
      <c r="G232" s="1853" t="s">
        <v>2922</v>
      </c>
      <c r="H232" s="1853" t="s">
        <v>28</v>
      </c>
      <c r="I232" s="1853" t="s">
        <v>1631</v>
      </c>
    </row>
    <row customHeight="1" ht="11.25">
      <c r="A233" s="1853" t="s">
        <v>2258</v>
      </c>
      <c r="B233" s="1853" t="s">
        <v>16</v>
      </c>
      <c r="C233" s="1853" t="s">
        <v>2923</v>
      </c>
      <c r="D233" s="1853" t="s">
        <v>2924</v>
      </c>
      <c r="E233" s="1853" t="s">
        <v>2925</v>
      </c>
      <c r="F233" s="1853" t="s">
        <v>2311</v>
      </c>
      <c r="G233" s="1853" t="s">
        <v>2926</v>
      </c>
      <c r="H233" s="1853" t="s">
        <v>28</v>
      </c>
      <c r="I233" s="1853" t="s">
        <v>1631</v>
      </c>
    </row>
    <row customHeight="1" ht="11.25">
      <c r="A234" s="1853" t="s">
        <v>2258</v>
      </c>
      <c r="B234" s="1853" t="s">
        <v>16</v>
      </c>
      <c r="C234" s="1853" t="s">
        <v>2927</v>
      </c>
      <c r="D234" s="1853" t="s">
        <v>2928</v>
      </c>
      <c r="E234" s="1853" t="s">
        <v>2929</v>
      </c>
      <c r="F234" s="1853" t="s">
        <v>52</v>
      </c>
      <c r="G234" s="1853" t="s">
        <v>2930</v>
      </c>
      <c r="H234" s="1853" t="s">
        <v>28</v>
      </c>
      <c r="I234" s="1853" t="s">
        <v>1631</v>
      </c>
    </row>
    <row customHeight="1" ht="11.25">
      <c r="A235" s="1853" t="s">
        <v>2258</v>
      </c>
      <c r="B235" s="1853" t="s">
        <v>16</v>
      </c>
      <c r="C235" s="1853" t="s">
        <v>2931</v>
      </c>
      <c r="D235" s="1853" t="s">
        <v>2932</v>
      </c>
      <c r="E235" s="1853" t="s">
        <v>2933</v>
      </c>
      <c r="F235" s="1853" t="s">
        <v>2306</v>
      </c>
      <c r="G235" s="1853" t="s">
        <v>2934</v>
      </c>
      <c r="H235" s="1853" t="s">
        <v>28</v>
      </c>
      <c r="I235" s="1853" t="s">
        <v>1631</v>
      </c>
    </row>
    <row customHeight="1" ht="11.25">
      <c r="A236" s="1853" t="s">
        <v>2258</v>
      </c>
      <c r="B236" s="1853" t="s">
        <v>16</v>
      </c>
      <c r="C236" s="1853" t="s">
        <v>2935</v>
      </c>
      <c r="D236" s="1853" t="s">
        <v>2936</v>
      </c>
      <c r="E236" s="1853" t="s">
        <v>2937</v>
      </c>
      <c r="F236" s="1853" t="s">
        <v>2290</v>
      </c>
      <c r="G236" s="1853" t="s">
        <v>2938</v>
      </c>
      <c r="H236" s="1853" t="s">
        <v>28</v>
      </c>
      <c r="I236" s="1853" t="s">
        <v>1631</v>
      </c>
    </row>
    <row customHeight="1" ht="11.25">
      <c r="A237" s="1853" t="s">
        <v>2258</v>
      </c>
      <c r="B237" s="1853" t="s">
        <v>16</v>
      </c>
      <c r="C237" s="1853" t="s">
        <v>2498</v>
      </c>
      <c r="D237" s="1853" t="s">
        <v>2499</v>
      </c>
      <c r="E237" s="1853" t="s">
        <v>2500</v>
      </c>
      <c r="F237" s="1853" t="s">
        <v>2492</v>
      </c>
      <c r="G237" s="1853" t="s">
        <v>2501</v>
      </c>
      <c r="H237" s="1853" t="s">
        <v>28</v>
      </c>
      <c r="I237" s="1853" t="s">
        <v>1631</v>
      </c>
    </row>
    <row customHeight="1" ht="11.25">
      <c r="A238" s="1853" t="s">
        <v>2258</v>
      </c>
      <c r="B238" s="1853" t="s">
        <v>16</v>
      </c>
      <c r="C238" s="1853" t="s">
        <v>2939</v>
      </c>
      <c r="D238" s="1853" t="s">
        <v>2940</v>
      </c>
      <c r="E238" s="1853" t="s">
        <v>2941</v>
      </c>
      <c r="F238" s="1853" t="s">
        <v>2325</v>
      </c>
      <c r="G238" s="1853" t="s">
        <v>2942</v>
      </c>
      <c r="H238" s="1853" t="s">
        <v>28</v>
      </c>
      <c r="I238" s="1853" t="s">
        <v>1631</v>
      </c>
    </row>
    <row customHeight="1" ht="11.25">
      <c r="A239" s="1853" t="s">
        <v>2258</v>
      </c>
      <c r="B239" s="1853" t="s">
        <v>16</v>
      </c>
      <c r="C239" s="1853" t="s">
        <v>2943</v>
      </c>
      <c r="D239" s="1853" t="s">
        <v>2944</v>
      </c>
      <c r="E239" s="1853" t="s">
        <v>2945</v>
      </c>
      <c r="F239" s="1853" t="s">
        <v>2492</v>
      </c>
      <c r="G239" s="1853" t="s">
        <v>2946</v>
      </c>
      <c r="H239" s="1853" t="s">
        <v>28</v>
      </c>
      <c r="I239" s="1853" t="s">
        <v>1631</v>
      </c>
    </row>
    <row customHeight="1" ht="11.25">
      <c r="A240" s="1853" t="s">
        <v>2258</v>
      </c>
      <c r="B240" s="1853" t="s">
        <v>16</v>
      </c>
      <c r="C240" s="1853" t="s">
        <v>2947</v>
      </c>
      <c r="D240" s="1853" t="s">
        <v>2948</v>
      </c>
      <c r="E240" s="1853" t="s">
        <v>2949</v>
      </c>
      <c r="F240" s="1853" t="s">
        <v>2492</v>
      </c>
      <c r="G240" s="1853" t="s">
        <v>2950</v>
      </c>
      <c r="H240" s="1853" t="s">
        <v>28</v>
      </c>
      <c r="I240" s="1853" t="s">
        <v>1631</v>
      </c>
    </row>
    <row customHeight="1" ht="11.25">
      <c r="A241" s="1853" t="s">
        <v>2258</v>
      </c>
      <c r="B241" s="1853" t="s">
        <v>16</v>
      </c>
      <c r="C241" s="1853" t="s">
        <v>2951</v>
      </c>
      <c r="D241" s="1853" t="s">
        <v>2952</v>
      </c>
      <c r="E241" s="1853" t="s">
        <v>2953</v>
      </c>
      <c r="F241" s="1853" t="s">
        <v>2492</v>
      </c>
      <c r="G241" s="1853" t="s">
        <v>2954</v>
      </c>
      <c r="H241" s="1853" t="s">
        <v>28</v>
      </c>
      <c r="I241" s="1853" t="s">
        <v>1631</v>
      </c>
    </row>
    <row customHeight="1" ht="11.25">
      <c r="A242" s="1853" t="s">
        <v>2258</v>
      </c>
      <c r="B242" s="1853" t="s">
        <v>16</v>
      </c>
      <c r="C242" s="1853" t="s">
        <v>2955</v>
      </c>
      <c r="D242" s="1853" t="s">
        <v>2956</v>
      </c>
      <c r="E242" s="1853" t="s">
        <v>2957</v>
      </c>
      <c r="F242" s="1853" t="s">
        <v>2548</v>
      </c>
      <c r="G242" s="1853" t="s">
        <v>2958</v>
      </c>
      <c r="H242" s="1853" t="s">
        <v>28</v>
      </c>
      <c r="I242" s="1853" t="s">
        <v>1631</v>
      </c>
    </row>
    <row customHeight="1" ht="11.25">
      <c r="A243" s="1853" t="s">
        <v>2258</v>
      </c>
      <c r="B243" s="1853" t="s">
        <v>16</v>
      </c>
      <c r="C243" s="1853" t="s">
        <v>2959</v>
      </c>
      <c r="D243" s="1853" t="s">
        <v>2960</v>
      </c>
      <c r="E243" s="1853" t="s">
        <v>2961</v>
      </c>
      <c r="F243" s="1853" t="s">
        <v>2962</v>
      </c>
      <c r="G243" s="1853" t="s">
        <v>2963</v>
      </c>
      <c r="H243" s="1853" t="s">
        <v>28</v>
      </c>
      <c r="I243" s="1853" t="s">
        <v>1631</v>
      </c>
    </row>
    <row customHeight="1" ht="11.25">
      <c r="A244" s="1853" t="s">
        <v>2258</v>
      </c>
      <c r="B244" s="1853" t="s">
        <v>16</v>
      </c>
      <c r="C244" s="1853" t="s">
        <v>2964</v>
      </c>
      <c r="D244" s="1853" t="s">
        <v>2965</v>
      </c>
      <c r="E244" s="1853" t="s">
        <v>2966</v>
      </c>
      <c r="F244" s="1853" t="s">
        <v>2601</v>
      </c>
      <c r="G244" s="1853" t="s">
        <v>2967</v>
      </c>
      <c r="H244" s="1853" t="s">
        <v>28</v>
      </c>
      <c r="I244" s="1853" t="s">
        <v>1631</v>
      </c>
    </row>
    <row customHeight="1" ht="11.25">
      <c r="A245" s="1853" t="s">
        <v>2258</v>
      </c>
      <c r="B245" s="1853" t="s">
        <v>16</v>
      </c>
      <c r="C245" s="1853" t="s">
        <v>2968</v>
      </c>
      <c r="D245" s="1853" t="s">
        <v>2969</v>
      </c>
      <c r="E245" s="1853" t="s">
        <v>2970</v>
      </c>
      <c r="F245" s="1853" t="s">
        <v>2492</v>
      </c>
      <c r="G245" s="1853" t="s">
        <v>2971</v>
      </c>
      <c r="H245" s="1853" t="s">
        <v>28</v>
      </c>
      <c r="I245" s="1853" t="s">
        <v>1631</v>
      </c>
    </row>
    <row customHeight="1" ht="11.25">
      <c r="A246" s="1853" t="s">
        <v>2258</v>
      </c>
      <c r="B246" s="1853" t="s">
        <v>16</v>
      </c>
      <c r="C246" s="1853" t="s">
        <v>2972</v>
      </c>
      <c r="D246" s="1853" t="s">
        <v>2973</v>
      </c>
      <c r="E246" s="1853" t="s">
        <v>2974</v>
      </c>
      <c r="F246" s="1853" t="s">
        <v>2492</v>
      </c>
      <c r="G246" s="1853" t="s">
        <v>2975</v>
      </c>
      <c r="H246" s="1853" t="s">
        <v>28</v>
      </c>
      <c r="I246" s="1853" t="s">
        <v>1631</v>
      </c>
    </row>
    <row customHeight="1" ht="11.25">
      <c r="A247" s="1853" t="s">
        <v>2258</v>
      </c>
      <c r="B247" s="1853" t="s">
        <v>16</v>
      </c>
      <c r="C247" s="1853" t="s">
        <v>2976</v>
      </c>
      <c r="D247" s="1853" t="s">
        <v>2977</v>
      </c>
      <c r="E247" s="1853" t="s">
        <v>2978</v>
      </c>
      <c r="F247" s="1853" t="s">
        <v>2320</v>
      </c>
      <c r="G247" s="1853" t="s">
        <v>2938</v>
      </c>
      <c r="H247" s="1853" t="s">
        <v>28</v>
      </c>
      <c r="I247" s="1853" t="s">
        <v>1631</v>
      </c>
    </row>
    <row customHeight="1" ht="11.25">
      <c r="A248" s="1853" t="s">
        <v>2258</v>
      </c>
      <c r="B248" s="1853" t="s">
        <v>16</v>
      </c>
      <c r="C248" s="1853" t="s">
        <v>2979</v>
      </c>
      <c r="D248" s="1853" t="s">
        <v>2980</v>
      </c>
      <c r="E248" s="1853" t="s">
        <v>2981</v>
      </c>
      <c r="F248" s="1853" t="s">
        <v>2320</v>
      </c>
      <c r="G248" s="1853" t="s">
        <v>2982</v>
      </c>
      <c r="H248" s="1853" t="s">
        <v>28</v>
      </c>
      <c r="I248" s="1853" t="s">
        <v>1631</v>
      </c>
    </row>
    <row customHeight="1" ht="11.25">
      <c r="A249" s="1853" t="s">
        <v>2258</v>
      </c>
      <c r="B249" s="1853" t="s">
        <v>16</v>
      </c>
      <c r="C249" s="1853" t="s">
        <v>2983</v>
      </c>
      <c r="D249" s="1853" t="s">
        <v>2984</v>
      </c>
      <c r="E249" s="1853" t="s">
        <v>2985</v>
      </c>
      <c r="F249" s="1853" t="s">
        <v>2277</v>
      </c>
      <c r="G249" s="1853" t="s">
        <v>2938</v>
      </c>
      <c r="H249" s="1853" t="s">
        <v>28</v>
      </c>
      <c r="I249" s="1853" t="s">
        <v>1631</v>
      </c>
    </row>
    <row customHeight="1" ht="11.25">
      <c r="A250" s="1853" t="s">
        <v>2258</v>
      </c>
      <c r="B250" s="1853" t="s">
        <v>16</v>
      </c>
      <c r="C250" s="1853" t="s">
        <v>2986</v>
      </c>
      <c r="D250" s="1853" t="s">
        <v>2987</v>
      </c>
      <c r="E250" s="1853" t="s">
        <v>2988</v>
      </c>
      <c r="F250" s="1853" t="s">
        <v>2290</v>
      </c>
      <c r="G250" s="1853" t="s">
        <v>2989</v>
      </c>
      <c r="H250" s="1853" t="s">
        <v>28</v>
      </c>
      <c r="I250" s="1853" t="s">
        <v>1631</v>
      </c>
    </row>
    <row customHeight="1" ht="11.25">
      <c r="A251" s="1853" t="s">
        <v>2258</v>
      </c>
      <c r="B251" s="1853" t="s">
        <v>16</v>
      </c>
      <c r="C251" s="1853" t="s">
        <v>2990</v>
      </c>
      <c r="D251" s="1853" t="s">
        <v>2991</v>
      </c>
      <c r="E251" s="1853" t="s">
        <v>2992</v>
      </c>
      <c r="F251" s="1853" t="s">
        <v>2387</v>
      </c>
      <c r="G251" s="1853" t="s">
        <v>2993</v>
      </c>
      <c r="H251" s="1853" t="s">
        <v>28</v>
      </c>
      <c r="I251" s="1853" t="s">
        <v>1631</v>
      </c>
    </row>
    <row customHeight="1" ht="11.25">
      <c r="A252" s="1853" t="s">
        <v>2258</v>
      </c>
      <c r="B252" s="1853" t="s">
        <v>16</v>
      </c>
      <c r="C252" s="1853" t="s">
        <v>2994</v>
      </c>
      <c r="D252" s="1853" t="s">
        <v>2995</v>
      </c>
      <c r="E252" s="1853" t="s">
        <v>2996</v>
      </c>
      <c r="F252" s="1853" t="s">
        <v>2997</v>
      </c>
      <c r="G252" s="1853" t="s">
        <v>2998</v>
      </c>
      <c r="H252" s="1853" t="s">
        <v>28</v>
      </c>
      <c r="I252" s="1853" t="s">
        <v>1631</v>
      </c>
    </row>
    <row customHeight="1" ht="11.25">
      <c r="A253" s="1853" t="s">
        <v>2258</v>
      </c>
      <c r="B253" s="1853" t="s">
        <v>16</v>
      </c>
      <c r="C253" s="1853" t="s">
        <v>28</v>
      </c>
      <c r="D253" s="1853" t="s">
        <v>2546</v>
      </c>
      <c r="E253" s="1853" t="s">
        <v>2547</v>
      </c>
      <c r="F253" s="1853" t="s">
        <v>2548</v>
      </c>
      <c r="G253" s="1853" t="s">
        <v>28</v>
      </c>
      <c r="H253" s="1853" t="s">
        <v>28</v>
      </c>
      <c r="I253"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18445-A10D-5AE3-6466-0.EB813BA4}" mc:Ignorable="x14ac xr xr2 xr3">
  <sheetPr>
    <tabColor rgb="FFFFCC99"/>
  </sheetPr>
  <dimension ref="A1:G44"/>
  <sheetViews>
    <sheetView topLeftCell="A1" showGridLines="0" workbookViewId="0">
      <selection activeCell="A1" sqref="A1"/>
    </sheetView>
  </sheetViews>
  <sheetFormatPr customHeight="1" defaultRowHeight="11.25"/>
  <cols>
    <col min="1" max="1" style="1853" width="9.140625"/>
  </cols>
  <sheetData>
    <row customHeight="1" ht="11.25">
      <c r="A1" s="376" t="s">
        <v>2999</v>
      </c>
      <c r="B1" s="67" t="s">
        <v>3000</v>
      </c>
      <c r="C1" s="67" t="s">
        <v>3001</v>
      </c>
      <c r="D1" s="67" t="s">
        <v>3002</v>
      </c>
      <c r="E1" s="65" t="s">
        <v>3003</v>
      </c>
      <c r="F1" s="65" t="s">
        <v>3004</v>
      </c>
      <c r="G1" s="65" t="s">
        <v>3005</v>
      </c>
    </row>
    <row customHeight="1" ht="11.25">
      <c r="A2" s="376" t="s">
        <v>16</v>
      </c>
      <c r="B2" s="0" t="s">
        <v>3006</v>
      </c>
      <c r="C2" s="0" t="s">
        <v>3007</v>
      </c>
      <c r="D2" s="0" t="s">
        <v>3006</v>
      </c>
      <c r="E2" s="0" t="s">
        <v>3007</v>
      </c>
      <c r="F2" s="0" t="s">
        <v>3008</v>
      </c>
      <c r="G2" s="0" t="s">
        <v>114</v>
      </c>
    </row>
    <row customHeight="1" ht="11.25">
      <c r="A3" s="376" t="s">
        <v>16</v>
      </c>
      <c r="B3" s="0" t="s">
        <v>3009</v>
      </c>
      <c r="C3" s="0" t="s">
        <v>3010</v>
      </c>
      <c r="D3" s="0" t="s">
        <v>3009</v>
      </c>
      <c r="E3" s="0" t="s">
        <v>3010</v>
      </c>
      <c r="F3" s="0" t="s">
        <v>3008</v>
      </c>
      <c r="G3" s="0" t="s">
        <v>102</v>
      </c>
    </row>
    <row customHeight="1" ht="11.25">
      <c r="A4" s="376" t="s">
        <v>16</v>
      </c>
      <c r="B4" s="0" t="s">
        <v>3011</v>
      </c>
      <c r="C4" s="0" t="s">
        <v>3012</v>
      </c>
      <c r="D4" s="0" t="s">
        <v>3011</v>
      </c>
      <c r="E4" s="0" t="s">
        <v>3012</v>
      </c>
      <c r="F4" s="0" t="s">
        <v>3008</v>
      </c>
      <c r="G4" s="0" t="s">
        <v>90</v>
      </c>
    </row>
    <row customHeight="1" ht="11.25">
      <c r="A5" s="376" t="s">
        <v>16</v>
      </c>
      <c r="B5" s="0" t="s">
        <v>3013</v>
      </c>
      <c r="C5" s="0" t="s">
        <v>3014</v>
      </c>
      <c r="D5" s="0" t="s">
        <v>3013</v>
      </c>
      <c r="E5" s="0" t="s">
        <v>3014</v>
      </c>
      <c r="F5" s="0" t="s">
        <v>3008</v>
      </c>
      <c r="G5" s="0" t="s">
        <v>91</v>
      </c>
    </row>
    <row customHeight="1" ht="11.25">
      <c r="A6" s="376" t="s">
        <v>16</v>
      </c>
      <c r="B6" s="0" t="s">
        <v>3015</v>
      </c>
      <c r="C6" s="0" t="s">
        <v>3016</v>
      </c>
      <c r="D6" s="0" t="s">
        <v>3015</v>
      </c>
      <c r="E6" s="0" t="s">
        <v>3016</v>
      </c>
      <c r="F6" s="0" t="s">
        <v>3017</v>
      </c>
      <c r="G6" s="0" t="s">
        <v>115</v>
      </c>
    </row>
    <row customHeight="1" ht="11.25">
      <c r="A7" s="376" t="s">
        <v>16</v>
      </c>
      <c r="B7" s="0" t="s">
        <v>3018</v>
      </c>
      <c r="C7" s="0" t="s">
        <v>3019</v>
      </c>
      <c r="D7" s="0" t="s">
        <v>3018</v>
      </c>
      <c r="E7" s="0" t="s">
        <v>3019</v>
      </c>
      <c r="F7" s="0" t="s">
        <v>3008</v>
      </c>
      <c r="G7" s="0" t="s">
        <v>92</v>
      </c>
    </row>
    <row customHeight="1" ht="11.25">
      <c r="A8" s="376" t="s">
        <v>16</v>
      </c>
      <c r="B8" s="0" t="s">
        <v>3020</v>
      </c>
      <c r="C8" s="0" t="s">
        <v>3021</v>
      </c>
      <c r="D8" s="0" t="s">
        <v>3020</v>
      </c>
      <c r="E8" s="0" t="s">
        <v>3021</v>
      </c>
      <c r="F8" s="0" t="s">
        <v>3008</v>
      </c>
      <c r="G8" s="0" t="s">
        <v>93</v>
      </c>
    </row>
    <row customHeight="1" ht="11.25">
      <c r="A9" s="376" t="s">
        <v>16</v>
      </c>
      <c r="B9" s="0" t="s">
        <v>3022</v>
      </c>
      <c r="C9" s="0" t="s">
        <v>3023</v>
      </c>
      <c r="D9" s="0" t="s">
        <v>3022</v>
      </c>
      <c r="E9" s="0" t="s">
        <v>3023</v>
      </c>
      <c r="F9" s="0" t="s">
        <v>3017</v>
      </c>
      <c r="G9" s="0" t="s">
        <v>116</v>
      </c>
    </row>
    <row customHeight="1" ht="11.25">
      <c r="A10" s="376" t="s">
        <v>16</v>
      </c>
      <c r="B10" s="0" t="s">
        <v>3024</v>
      </c>
      <c r="C10" s="0" t="s">
        <v>3025</v>
      </c>
      <c r="D10" s="0" t="s">
        <v>3024</v>
      </c>
      <c r="E10" s="0" t="s">
        <v>3025</v>
      </c>
      <c r="F10" s="0" t="s">
        <v>3008</v>
      </c>
      <c r="G10" s="0" t="s">
        <v>152</v>
      </c>
    </row>
    <row customHeight="1" ht="11.25">
      <c r="A11" s="376" t="s">
        <v>16</v>
      </c>
      <c r="B11" s="0" t="s">
        <v>3026</v>
      </c>
      <c r="C11" s="0" t="s">
        <v>3027</v>
      </c>
      <c r="D11" s="0" t="s">
        <v>3026</v>
      </c>
      <c r="E11" s="0" t="s">
        <v>3027</v>
      </c>
      <c r="F11" s="0" t="s">
        <v>3017</v>
      </c>
      <c r="G11" s="0" t="s">
        <v>153</v>
      </c>
    </row>
    <row customHeight="1" ht="11.25">
      <c r="A12" s="376" t="s">
        <v>16</v>
      </c>
      <c r="B12" s="0" t="s">
        <v>3028</v>
      </c>
      <c r="C12" s="0" t="s">
        <v>3029</v>
      </c>
      <c r="D12" s="0" t="s">
        <v>3028</v>
      </c>
      <c r="E12" s="0" t="s">
        <v>3029</v>
      </c>
      <c r="F12" s="0" t="s">
        <v>3017</v>
      </c>
      <c r="G12" s="0" t="s">
        <v>154</v>
      </c>
    </row>
    <row customHeight="1" ht="11.25">
      <c r="A13" s="376" t="s">
        <v>16</v>
      </c>
      <c r="B13" s="0" t="s">
        <v>100</v>
      </c>
      <c r="C13" s="0" t="s">
        <v>101</v>
      </c>
      <c r="D13" s="0" t="s">
        <v>100</v>
      </c>
      <c r="E13" s="0" t="s">
        <v>101</v>
      </c>
      <c r="F13" s="0" t="s">
        <v>3017</v>
      </c>
      <c r="G13" s="0" t="s">
        <v>99</v>
      </c>
    </row>
    <row customHeight="1" ht="11.25">
      <c r="A14" s="376" t="s">
        <v>16</v>
      </c>
      <c r="B14" s="0" t="s">
        <v>3030</v>
      </c>
      <c r="C14" s="0" t="s">
        <v>3031</v>
      </c>
      <c r="D14" s="0" t="s">
        <v>3030</v>
      </c>
      <c r="E14" s="0" t="s">
        <v>3031</v>
      </c>
      <c r="F14" s="0" t="s">
        <v>3017</v>
      </c>
      <c r="G14" s="0" t="s">
        <v>155</v>
      </c>
    </row>
    <row customHeight="1" ht="11.25">
      <c r="A15" s="376" t="s">
        <v>16</v>
      </c>
      <c r="B15" s="0" t="s">
        <v>3032</v>
      </c>
      <c r="C15" s="0" t="s">
        <v>3033</v>
      </c>
      <c r="D15" s="0" t="s">
        <v>3032</v>
      </c>
      <c r="E15" s="0" t="s">
        <v>3033</v>
      </c>
      <c r="F15" s="0" t="s">
        <v>3017</v>
      </c>
      <c r="G15" s="0" t="s">
        <v>156</v>
      </c>
    </row>
    <row customHeight="1" ht="11.25">
      <c r="A16" s="376" t="s">
        <v>16</v>
      </c>
      <c r="B16" s="0" t="s">
        <v>3034</v>
      </c>
      <c r="C16" s="0" t="s">
        <v>3035</v>
      </c>
      <c r="D16" s="0" t="s">
        <v>3034</v>
      </c>
      <c r="E16" s="0" t="s">
        <v>3035</v>
      </c>
      <c r="F16" s="0" t="s">
        <v>3017</v>
      </c>
      <c r="G16" s="0" t="s">
        <v>1474</v>
      </c>
    </row>
    <row customHeight="1" ht="11.25">
      <c r="A17" s="376" t="s">
        <v>16</v>
      </c>
      <c r="B17" s="0" t="s">
        <v>3036</v>
      </c>
      <c r="C17" s="0" t="s">
        <v>3037</v>
      </c>
      <c r="D17" s="0" t="s">
        <v>3036</v>
      </c>
      <c r="E17" s="0" t="s">
        <v>3037</v>
      </c>
      <c r="F17" s="0" t="s">
        <v>3017</v>
      </c>
      <c r="G17" s="0" t="s">
        <v>1480</v>
      </c>
    </row>
    <row customHeight="1" ht="11.25">
      <c r="A18" s="376" t="s">
        <v>16</v>
      </c>
      <c r="B18" s="0" t="s">
        <v>3038</v>
      </c>
      <c r="C18" s="0" t="s">
        <v>3039</v>
      </c>
      <c r="D18" s="0" t="s">
        <v>3038</v>
      </c>
      <c r="E18" s="0" t="s">
        <v>3039</v>
      </c>
      <c r="F18" s="0" t="s">
        <v>3008</v>
      </c>
      <c r="G18" s="0" t="s">
        <v>1492</v>
      </c>
    </row>
    <row customHeight="1" ht="11.25">
      <c r="A19" s="376" t="s">
        <v>16</v>
      </c>
      <c r="B19" s="0" t="s">
        <v>3040</v>
      </c>
      <c r="C19" s="0" t="s">
        <v>3041</v>
      </c>
      <c r="D19" s="0" t="s">
        <v>3040</v>
      </c>
      <c r="E19" s="0" t="s">
        <v>3041</v>
      </c>
      <c r="F19" s="0" t="s">
        <v>3017</v>
      </c>
      <c r="G19" s="0" t="s">
        <v>1506</v>
      </c>
    </row>
    <row customHeight="1" ht="11.25">
      <c r="A20" s="376" t="s">
        <v>16</v>
      </c>
      <c r="B20" s="0" t="s">
        <v>3042</v>
      </c>
      <c r="C20" s="0" t="s">
        <v>3043</v>
      </c>
      <c r="D20" s="0" t="s">
        <v>3042</v>
      </c>
      <c r="E20" s="0" t="s">
        <v>3043</v>
      </c>
      <c r="F20" s="0" t="s">
        <v>3008</v>
      </c>
      <c r="G20" s="0" t="s">
        <v>1518</v>
      </c>
    </row>
    <row customHeight="1" ht="11.25">
      <c r="A21" s="376" t="s">
        <v>16</v>
      </c>
      <c r="B21" s="0" t="s">
        <v>3044</v>
      </c>
      <c r="C21" s="0" t="s">
        <v>3045</v>
      </c>
      <c r="D21" s="0" t="s">
        <v>3044</v>
      </c>
      <c r="E21" s="0" t="s">
        <v>3045</v>
      </c>
      <c r="F21" s="0" t="s">
        <v>3017</v>
      </c>
      <c r="G21" s="0" t="s">
        <v>1527</v>
      </c>
    </row>
    <row customHeight="1" ht="11.25">
      <c r="A22" s="376" t="s">
        <v>16</v>
      </c>
      <c r="B22" s="0" t="s">
        <v>3046</v>
      </c>
      <c r="C22" s="0" t="s">
        <v>3047</v>
      </c>
      <c r="D22" s="0" t="s">
        <v>3046</v>
      </c>
      <c r="E22" s="0" t="s">
        <v>3047</v>
      </c>
      <c r="F22" s="0" t="s">
        <v>3008</v>
      </c>
      <c r="G22" s="0" t="s">
        <v>1543</v>
      </c>
    </row>
    <row customHeight="1" ht="11.25">
      <c r="A23" s="376" t="s">
        <v>16</v>
      </c>
      <c r="B23" s="0" t="s">
        <v>3048</v>
      </c>
      <c r="C23" s="0" t="s">
        <v>3049</v>
      </c>
      <c r="D23" s="0" t="s">
        <v>3048</v>
      </c>
      <c r="E23" s="0" t="s">
        <v>3049</v>
      </c>
      <c r="F23" s="0" t="s">
        <v>3017</v>
      </c>
      <c r="G23" s="0" t="s">
        <v>1550</v>
      </c>
    </row>
    <row customHeight="1" ht="11.25">
      <c r="A24" s="376" t="s">
        <v>16</v>
      </c>
      <c r="B24" s="0" t="s">
        <v>3050</v>
      </c>
      <c r="C24" s="0" t="s">
        <v>3051</v>
      </c>
      <c r="D24" s="0" t="s">
        <v>3050</v>
      </c>
      <c r="E24" s="0" t="s">
        <v>3051</v>
      </c>
      <c r="F24" s="0" t="s">
        <v>3008</v>
      </c>
      <c r="G24" s="0" t="s">
        <v>1558</v>
      </c>
    </row>
    <row customHeight="1" ht="11.25">
      <c r="A25" s="376" t="s">
        <v>16</v>
      </c>
      <c r="B25" s="0" t="s">
        <v>3052</v>
      </c>
      <c r="C25" s="0" t="s">
        <v>3053</v>
      </c>
      <c r="D25" s="0" t="s">
        <v>3052</v>
      </c>
      <c r="E25" s="0" t="s">
        <v>3053</v>
      </c>
      <c r="F25" s="0" t="s">
        <v>3008</v>
      </c>
      <c r="G25" s="0" t="s">
        <v>1565</v>
      </c>
    </row>
    <row customHeight="1" ht="11.25">
      <c r="A26" s="376" t="s">
        <v>16</v>
      </c>
      <c r="B26" s="0" t="s">
        <v>3054</v>
      </c>
      <c r="C26" s="0" t="s">
        <v>3055</v>
      </c>
      <c r="D26" s="0" t="s">
        <v>3054</v>
      </c>
      <c r="E26" s="0" t="s">
        <v>3055</v>
      </c>
      <c r="F26" s="0" t="s">
        <v>3008</v>
      </c>
      <c r="G26" s="0" t="s">
        <v>1569</v>
      </c>
    </row>
    <row customHeight="1" ht="11.25">
      <c r="A27" s="376" t="s">
        <v>16</v>
      </c>
      <c r="B27" s="0" t="s">
        <v>3056</v>
      </c>
      <c r="C27" s="0" t="s">
        <v>3057</v>
      </c>
      <c r="D27" s="0" t="s">
        <v>3056</v>
      </c>
      <c r="E27" s="0" t="s">
        <v>3057</v>
      </c>
      <c r="F27" s="0" t="s">
        <v>3008</v>
      </c>
      <c r="G27" s="0" t="s">
        <v>1574</v>
      </c>
    </row>
    <row customHeight="1" ht="11.25">
      <c r="A28" s="376" t="s">
        <v>16</v>
      </c>
      <c r="B28" s="0" t="s">
        <v>3058</v>
      </c>
      <c r="C28" s="0" t="s">
        <v>3059</v>
      </c>
      <c r="D28" s="0" t="s">
        <v>3058</v>
      </c>
      <c r="E28" s="0" t="s">
        <v>3059</v>
      </c>
      <c r="F28" s="0" t="s">
        <v>3008</v>
      </c>
      <c r="G28" s="0" t="s">
        <v>1582</v>
      </c>
    </row>
    <row customHeight="1" ht="11.25">
      <c r="A29" s="376" t="s">
        <v>16</v>
      </c>
      <c r="B29" s="0" t="s">
        <v>3060</v>
      </c>
      <c r="C29" s="0" t="s">
        <v>3061</v>
      </c>
      <c r="D29" s="0" t="s">
        <v>3060</v>
      </c>
      <c r="E29" s="0" t="s">
        <v>3061</v>
      </c>
      <c r="F29" s="0" t="s">
        <v>3017</v>
      </c>
      <c r="G29" s="0" t="s">
        <v>1584</v>
      </c>
    </row>
    <row customHeight="1" ht="11.25">
      <c r="A30" s="376" t="s">
        <v>16</v>
      </c>
      <c r="B30" s="0" t="s">
        <v>3062</v>
      </c>
      <c r="C30" s="0" t="s">
        <v>3063</v>
      </c>
      <c r="D30" s="0" t="s">
        <v>3062</v>
      </c>
      <c r="E30" s="0" t="s">
        <v>3063</v>
      </c>
      <c r="F30" s="0" t="s">
        <v>3008</v>
      </c>
      <c r="G30" s="0" t="s">
        <v>1587</v>
      </c>
    </row>
    <row customHeight="1" ht="11.25">
      <c r="A31" s="376" t="s">
        <v>16</v>
      </c>
      <c r="B31" s="0" t="s">
        <v>3064</v>
      </c>
      <c r="C31" s="0" t="s">
        <v>3065</v>
      </c>
      <c r="D31" s="0" t="s">
        <v>3064</v>
      </c>
      <c r="E31" s="0" t="s">
        <v>3065</v>
      </c>
      <c r="F31" s="0" t="s">
        <v>3017</v>
      </c>
      <c r="G31" s="0" t="s">
        <v>1593</v>
      </c>
    </row>
    <row customHeight="1" ht="11.25">
      <c r="A32" s="376" t="s">
        <v>16</v>
      </c>
      <c r="B32" s="0" t="s">
        <v>3066</v>
      </c>
      <c r="C32" s="0" t="s">
        <v>3067</v>
      </c>
      <c r="D32" s="0" t="s">
        <v>3066</v>
      </c>
      <c r="E32" s="0" t="s">
        <v>3067</v>
      </c>
      <c r="F32" s="0" t="s">
        <v>3008</v>
      </c>
      <c r="G32" s="0" t="s">
        <v>1595</v>
      </c>
    </row>
    <row customHeight="1" ht="11.25">
      <c r="A33" s="376" t="s">
        <v>16</v>
      </c>
      <c r="B33" s="0" t="s">
        <v>3068</v>
      </c>
      <c r="C33" s="0" t="s">
        <v>3069</v>
      </c>
      <c r="D33" s="0" t="s">
        <v>3068</v>
      </c>
      <c r="E33" s="0" t="s">
        <v>3069</v>
      </c>
      <c r="F33" s="0" t="s">
        <v>3017</v>
      </c>
      <c r="G33" s="0" t="s">
        <v>1597</v>
      </c>
    </row>
    <row customHeight="1" ht="11.25">
      <c r="A34" s="376" t="s">
        <v>16</v>
      </c>
      <c r="B34" s="0" t="s">
        <v>3070</v>
      </c>
      <c r="C34" s="0" t="s">
        <v>3071</v>
      </c>
      <c r="D34" s="0" t="s">
        <v>3070</v>
      </c>
      <c r="E34" s="0" t="s">
        <v>3071</v>
      </c>
      <c r="F34" s="0" t="s">
        <v>3008</v>
      </c>
      <c r="G34" s="0" t="s">
        <v>1599</v>
      </c>
    </row>
    <row customHeight="1" ht="11.25">
      <c r="A35" s="376" t="s">
        <v>16</v>
      </c>
      <c r="B35" s="0" t="s">
        <v>3072</v>
      </c>
      <c r="C35" s="0" t="s">
        <v>3073</v>
      </c>
      <c r="D35" s="0" t="s">
        <v>3072</v>
      </c>
      <c r="E35" s="0" t="s">
        <v>3073</v>
      </c>
      <c r="F35" s="0" t="s">
        <v>3008</v>
      </c>
      <c r="G35" s="0" t="s">
        <v>1604</v>
      </c>
    </row>
    <row customHeight="1" ht="11.25">
      <c r="A36" s="376" t="s">
        <v>16</v>
      </c>
      <c r="B36" s="0" t="s">
        <v>3074</v>
      </c>
      <c r="C36" s="0" t="s">
        <v>3075</v>
      </c>
      <c r="D36" s="0" t="s">
        <v>3074</v>
      </c>
      <c r="E36" s="0" t="s">
        <v>3075</v>
      </c>
      <c r="F36" s="0" t="s">
        <v>3017</v>
      </c>
      <c r="G36" s="0" t="s">
        <v>1609</v>
      </c>
    </row>
    <row customHeight="1" ht="11.25">
      <c r="A37" s="376" t="s">
        <v>16</v>
      </c>
      <c r="B37" s="0" t="s">
        <v>3076</v>
      </c>
      <c r="C37" s="0" t="s">
        <v>3077</v>
      </c>
      <c r="D37" s="0" t="s">
        <v>3076</v>
      </c>
      <c r="E37" s="0" t="s">
        <v>3077</v>
      </c>
      <c r="F37" s="0" t="s">
        <v>3008</v>
      </c>
      <c r="G37" s="0" t="s">
        <v>1613</v>
      </c>
    </row>
    <row customHeight="1" ht="11.25">
      <c r="A38" s="376" t="s">
        <v>16</v>
      </c>
      <c r="B38" s="0" t="s">
        <v>3078</v>
      </c>
      <c r="C38" s="0" t="s">
        <v>3079</v>
      </c>
      <c r="D38" s="0" t="s">
        <v>3078</v>
      </c>
      <c r="E38" s="0" t="s">
        <v>3079</v>
      </c>
      <c r="F38" s="0" t="s">
        <v>3008</v>
      </c>
      <c r="G38" s="0" t="s">
        <v>1621</v>
      </c>
    </row>
    <row customHeight="1" ht="11.25">
      <c r="A39" s="376" t="s">
        <v>16</v>
      </c>
      <c r="B39" s="0" t="s">
        <v>3080</v>
      </c>
      <c r="C39" s="0" t="s">
        <v>3081</v>
      </c>
      <c r="D39" s="0" t="s">
        <v>3080</v>
      </c>
      <c r="E39" s="0" t="s">
        <v>3081</v>
      </c>
      <c r="F39" s="0" t="s">
        <v>3017</v>
      </c>
      <c r="G39" s="0" t="s">
        <v>1627</v>
      </c>
    </row>
    <row customHeight="1" ht="11.25">
      <c r="A40" s="376" t="s">
        <v>16</v>
      </c>
      <c r="B40" s="0" t="s">
        <v>3082</v>
      </c>
      <c r="C40" s="0" t="s">
        <v>3083</v>
      </c>
      <c r="D40" s="0" t="s">
        <v>3082</v>
      </c>
      <c r="E40" s="0" t="s">
        <v>3083</v>
      </c>
      <c r="F40" s="0" t="s">
        <v>3008</v>
      </c>
      <c r="G40" s="0" t="s">
        <v>1632</v>
      </c>
    </row>
    <row customHeight="1" ht="11.25">
      <c r="A41" s="376" t="s">
        <v>16</v>
      </c>
      <c r="B41" s="0" t="s">
        <v>3084</v>
      </c>
      <c r="C41" s="0" t="s">
        <v>3085</v>
      </c>
      <c r="D41" s="0" t="s">
        <v>3084</v>
      </c>
      <c r="E41" s="0" t="s">
        <v>3085</v>
      </c>
      <c r="F41" s="0" t="s">
        <v>3008</v>
      </c>
      <c r="G41" s="0" t="s">
        <v>1636</v>
      </c>
    </row>
    <row customHeight="1" ht="11.25">
      <c r="A42" s="376" t="s">
        <v>16</v>
      </c>
      <c r="B42" s="0" t="s">
        <v>3086</v>
      </c>
      <c r="C42" s="0" t="s">
        <v>3087</v>
      </c>
      <c r="D42" s="0" t="s">
        <v>3086</v>
      </c>
      <c r="E42" s="0" t="s">
        <v>3087</v>
      </c>
      <c r="F42" s="0" t="s">
        <v>3008</v>
      </c>
      <c r="G42" s="0" t="s">
        <v>1639</v>
      </c>
    </row>
    <row customHeight="1" ht="11.25">
      <c r="A43" s="376" t="s">
        <v>16</v>
      </c>
      <c r="B43" s="0" t="s">
        <v>3088</v>
      </c>
      <c r="C43" s="0" t="s">
        <v>3089</v>
      </c>
      <c r="D43" s="0" t="s">
        <v>3088</v>
      </c>
      <c r="E43" s="0" t="s">
        <v>3089</v>
      </c>
      <c r="F43" s="0" t="s">
        <v>3008</v>
      </c>
      <c r="G43" s="0" t="s">
        <v>1646</v>
      </c>
    </row>
    <row customHeight="1" ht="11.25">
      <c r="A44" s="376" t="s">
        <v>16</v>
      </c>
      <c r="B44" s="0" t="s">
        <v>105</v>
      </c>
      <c r="C44" s="0" t="s">
        <v>106</v>
      </c>
      <c r="D44" s="0" t="s">
        <v>105</v>
      </c>
      <c r="E44" s="0" t="s">
        <v>106</v>
      </c>
      <c r="F44" s="0" t="s">
        <v>3008</v>
      </c>
      <c r="G44" s="0" t="s">
        <v>104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5645F-DE99-FA6F-A2B1-0.D870CF24}"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3090</v>
      </c>
      <c r="B1" s="838" t="s">
        <v>3091</v>
      </c>
      <c r="C1" s="1162" t="s">
        <v>3092</v>
      </c>
      <c r="D1" s="838" t="s">
        <v>3093</v>
      </c>
      <c r="E1" s="838" t="s">
        <v>3094</v>
      </c>
      <c r="F1" s="1162" t="s">
        <v>3095</v>
      </c>
      <c r="G1" s="1162" t="s">
        <v>3096</v>
      </c>
      <c r="H1" s="1162" t="s">
        <v>3097</v>
      </c>
      <c r="I1" s="1162" t="s">
        <v>3098</v>
      </c>
    </row>
    <row customHeight="1" ht="11.25">
      <c r="A2" s="1694" t="s">
        <v>114</v>
      </c>
      <c r="B2" s="1694" t="s">
        <v>3099</v>
      </c>
      <c r="C2" s="1694" t="s">
        <v>28</v>
      </c>
      <c r="D2" s="1694" t="s">
        <v>3100</v>
      </c>
      <c r="E2" s="1694" t="s">
        <v>3101</v>
      </c>
      <c r="F2" s="1694" t="s">
        <v>28</v>
      </c>
      <c r="G2" s="1694" t="s">
        <v>28</v>
      </c>
      <c r="H2" s="1694" t="s">
        <v>28</v>
      </c>
      <c r="I2" s="1694" t="s">
        <v>28</v>
      </c>
    </row>
    <row customHeight="1" ht="11.25">
      <c r="A3" s="1694" t="s">
        <v>102</v>
      </c>
      <c r="B3" s="1694" t="s">
        <v>3102</v>
      </c>
      <c r="C3" s="1694" t="s">
        <v>28</v>
      </c>
      <c r="D3" s="1694" t="s">
        <v>3103</v>
      </c>
      <c r="E3" s="1694" t="s">
        <v>3104</v>
      </c>
      <c r="F3" s="1694" t="s">
        <v>28</v>
      </c>
      <c r="G3" s="1694" t="s">
        <v>28</v>
      </c>
      <c r="H3" s="1694" t="s">
        <v>28</v>
      </c>
      <c r="I3" s="1694" t="s">
        <v>28</v>
      </c>
    </row>
    <row customHeight="1" ht="11.25">
      <c r="A4" s="1694" t="s">
        <v>90</v>
      </c>
      <c r="B4" s="1694" t="s">
        <v>3105</v>
      </c>
      <c r="C4" s="1694" t="s">
        <v>28</v>
      </c>
      <c r="D4" s="1694" t="s">
        <v>3106</v>
      </c>
      <c r="E4" s="1694" t="s">
        <v>3107</v>
      </c>
      <c r="F4" s="1694" t="s">
        <v>28</v>
      </c>
      <c r="G4" s="1694" t="s">
        <v>28</v>
      </c>
      <c r="H4" s="1694" t="s">
        <v>28</v>
      </c>
      <c r="I4" s="1694" t="s">
        <v>28</v>
      </c>
    </row>
    <row customHeight="1" ht="11.25">
      <c r="A5" s="1694" t="s">
        <v>91</v>
      </c>
      <c r="B5" s="1694" t="s">
        <v>3108</v>
      </c>
      <c r="C5" s="1694" t="s">
        <v>28</v>
      </c>
      <c r="D5" s="1694" t="s">
        <v>3103</v>
      </c>
      <c r="E5" s="1694" t="s">
        <v>3104</v>
      </c>
      <c r="F5" s="1694" t="s">
        <v>28</v>
      </c>
      <c r="G5" s="1694" t="s">
        <v>28</v>
      </c>
      <c r="H5" s="1694" t="s">
        <v>28</v>
      </c>
      <c r="I5"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A255A-0807-16B3-B3AE-0.439BDF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C1C74-93D1-3F18-C47F-0.4D591F0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"ВОДОКАНАЛ"</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2D8D-FD8F-0D87-6CC7-0.EE7BAE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3109</v>
      </c>
    </row>
    <row customHeight="1" ht="11.25">
      <c r="A2" s="67" t="s">
        <v>98</v>
      </c>
      <c r="B2" s="67"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4253F-D98D-44F1-792C-0.CBFBA0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3111</v>
      </c>
      <c r="B1" s="838" t="s">
        <v>3112</v>
      </c>
    </row>
    <row customHeight="1" ht="11.25">
      <c r="A2" s="838">
        <v>4213775</v>
      </c>
      <c r="B2" s="838" t="s">
        <v>1232</v>
      </c>
    </row>
    <row customHeight="1" ht="11.25">
      <c r="A3" s="838">
        <v>4213784</v>
      </c>
      <c r="B3" s="838" t="s">
        <v>1265</v>
      </c>
    </row>
    <row customHeight="1" ht="11.25">
      <c r="A4" s="838">
        <v>4213781</v>
      </c>
      <c r="B4" s="838" t="s">
        <v>1258</v>
      </c>
    </row>
    <row customHeight="1" ht="11.25">
      <c r="A5" s="838">
        <v>4213776</v>
      </c>
      <c r="B5" s="838" t="s">
        <v>169</v>
      </c>
    </row>
    <row customHeight="1" ht="11.25">
      <c r="A6" s="838">
        <v>4213777</v>
      </c>
      <c r="B6" s="838" t="s">
        <v>175</v>
      </c>
    </row>
    <row customHeight="1" ht="11.25">
      <c r="A7" s="838">
        <v>4213778</v>
      </c>
      <c r="B7" s="838" t="s">
        <v>181</v>
      </c>
    </row>
    <row customHeight="1" ht="11.25">
      <c r="A8" s="838">
        <v>4213780</v>
      </c>
      <c r="B8" s="838" t="s">
        <v>187</v>
      </c>
    </row>
    <row customHeight="1" ht="11.25">
      <c r="A9" s="838">
        <v>4213779</v>
      </c>
      <c r="B9" s="838" t="s">
        <v>1399</v>
      </c>
    </row>
    <row customHeight="1" ht="11.25">
      <c r="A10" s="838">
        <v>4213783</v>
      </c>
      <c r="B10" s="838" t="s">
        <v>1414</v>
      </c>
    </row>
    <row customHeight="1" ht="11.25">
      <c r="A11" s="838">
        <v>4213782</v>
      </c>
      <c r="B11" s="838"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F3AEC-D964-7C01-7A4B-0.9B4CD82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3111</v>
      </c>
      <c r="B1" s="838" t="s">
        <v>3113</v>
      </c>
    </row>
    <row customHeight="1" ht="11.25">
      <c r="A2" s="838" t="s">
        <v>3114</v>
      </c>
      <c r="B2" s="838" t="s">
        <v>1515</v>
      </c>
    </row>
    <row customHeight="1" ht="11.25">
      <c r="A3" s="838" t="s">
        <v>3115</v>
      </c>
      <c r="B3" s="838" t="s">
        <v>1524</v>
      </c>
    </row>
    <row customHeight="1" ht="11.25">
      <c r="A4" s="838" t="s">
        <v>3116</v>
      </c>
      <c r="B4" s="838"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C8C56-1E26-96BB-BB9F-0.819FD169}" mc:Ignorable="x14ac xr xr2 xr3">
  <sheetPr>
    <tabColor rgb="FFFFCC99"/>
  </sheetPr>
  <dimension ref="A1:G43"/>
  <sheetViews>
    <sheetView topLeftCell="A1" showGridLines="0" workbookViewId="0">
      <selection activeCell="A1" sqref="A1"/>
    </sheetView>
  </sheetViews>
  <sheetFormatPr customHeight="1" defaultRowHeight="11.25"/>
  <sheetData>
    <row customHeight="1" ht="11.25">
      <c r="A1" s="376" t="s">
        <v>2999</v>
      </c>
      <c r="B1" s="376" t="s">
        <v>3000</v>
      </c>
      <c r="C1" s="376" t="s">
        <v>3001</v>
      </c>
      <c r="D1" s="376" t="s">
        <v>3002</v>
      </c>
      <c r="E1" s="0" t="s">
        <v>3003</v>
      </c>
      <c r="F1" s="0" t="s">
        <v>3004</v>
      </c>
      <c r="G1" s="0" t="s">
        <v>3005</v>
      </c>
    </row>
    <row customHeight="1" ht="11.25">
      <c r="A2" s="0" t="s">
        <v>16</v>
      </c>
      <c r="B2" s="0" t="s">
        <v>3006</v>
      </c>
      <c r="C2" s="0" t="s">
        <v>3007</v>
      </c>
      <c r="D2" s="0" t="s">
        <v>3006</v>
      </c>
      <c r="E2" s="0" t="s">
        <v>3007</v>
      </c>
      <c r="F2" s="0" t="s">
        <v>3008</v>
      </c>
      <c r="G2" s="0" t="s">
        <v>114</v>
      </c>
    </row>
    <row customHeight="1" ht="11.25">
      <c r="A3" s="0" t="s">
        <v>16</v>
      </c>
      <c r="B3" s="0" t="s">
        <v>3009</v>
      </c>
      <c r="C3" s="0" t="s">
        <v>3010</v>
      </c>
      <c r="D3" s="0" t="s">
        <v>3009</v>
      </c>
      <c r="E3" s="0" t="s">
        <v>3010</v>
      </c>
      <c r="F3" s="0" t="s">
        <v>3008</v>
      </c>
      <c r="G3" s="0" t="s">
        <v>102</v>
      </c>
    </row>
    <row customHeight="1" ht="11.25">
      <c r="A4" s="0" t="s">
        <v>16</v>
      </c>
      <c r="B4" s="0" t="s">
        <v>3011</v>
      </c>
      <c r="C4" s="0" t="s">
        <v>3012</v>
      </c>
      <c r="D4" s="0" t="s">
        <v>3011</v>
      </c>
      <c r="E4" s="0" t="s">
        <v>3012</v>
      </c>
      <c r="F4" s="0" t="s">
        <v>3008</v>
      </c>
      <c r="G4" s="0" t="s">
        <v>90</v>
      </c>
    </row>
    <row customHeight="1" ht="11.25">
      <c r="A5" s="0" t="s">
        <v>16</v>
      </c>
      <c r="B5" s="0" t="s">
        <v>3013</v>
      </c>
      <c r="C5" s="0" t="s">
        <v>3014</v>
      </c>
      <c r="D5" s="0" t="s">
        <v>3013</v>
      </c>
      <c r="E5" s="0" t="s">
        <v>3014</v>
      </c>
      <c r="F5" s="0" t="s">
        <v>3008</v>
      </c>
      <c r="G5" s="0" t="s">
        <v>91</v>
      </c>
    </row>
    <row customHeight="1" ht="11.25">
      <c r="A6" s="0" t="s">
        <v>16</v>
      </c>
      <c r="B6" s="0" t="s">
        <v>3015</v>
      </c>
      <c r="C6" s="0" t="s">
        <v>3016</v>
      </c>
      <c r="D6" s="0" t="s">
        <v>3015</v>
      </c>
      <c r="E6" s="0" t="s">
        <v>3016</v>
      </c>
      <c r="F6" s="0" t="s">
        <v>3017</v>
      </c>
      <c r="G6" s="0" t="s">
        <v>115</v>
      </c>
    </row>
    <row customHeight="1" ht="11.25">
      <c r="A7" s="0" t="s">
        <v>16</v>
      </c>
      <c r="B7" s="0" t="s">
        <v>3018</v>
      </c>
      <c r="C7" s="0" t="s">
        <v>3019</v>
      </c>
      <c r="D7" s="0" t="s">
        <v>3018</v>
      </c>
      <c r="E7" s="0" t="s">
        <v>3019</v>
      </c>
      <c r="F7" s="0" t="s">
        <v>3008</v>
      </c>
      <c r="G7" s="0" t="s">
        <v>92</v>
      </c>
    </row>
    <row customHeight="1" ht="11.25">
      <c r="A8" s="0" t="s">
        <v>16</v>
      </c>
      <c r="B8" s="0" t="s">
        <v>3020</v>
      </c>
      <c r="C8" s="0" t="s">
        <v>3021</v>
      </c>
      <c r="D8" s="0" t="s">
        <v>3020</v>
      </c>
      <c r="E8" s="0" t="s">
        <v>3021</v>
      </c>
      <c r="F8" s="0" t="s">
        <v>3008</v>
      </c>
      <c r="G8" s="0" t="s">
        <v>93</v>
      </c>
    </row>
    <row customHeight="1" ht="11.25">
      <c r="A9" s="0" t="s">
        <v>16</v>
      </c>
      <c r="B9" s="0" t="s">
        <v>3022</v>
      </c>
      <c r="C9" s="0" t="s">
        <v>3023</v>
      </c>
      <c r="D9" s="0" t="s">
        <v>3022</v>
      </c>
      <c r="E9" s="0" t="s">
        <v>3023</v>
      </c>
      <c r="F9" s="0" t="s">
        <v>3017</v>
      </c>
      <c r="G9" s="0" t="s">
        <v>116</v>
      </c>
    </row>
    <row customHeight="1" ht="11.25">
      <c r="A10" s="0" t="s">
        <v>16</v>
      </c>
      <c r="B10" s="0" t="s">
        <v>3024</v>
      </c>
      <c r="C10" s="0" t="s">
        <v>3025</v>
      </c>
      <c r="D10" s="0" t="s">
        <v>3024</v>
      </c>
      <c r="E10" s="0" t="s">
        <v>3025</v>
      </c>
      <c r="F10" s="0" t="s">
        <v>3008</v>
      </c>
      <c r="G10" s="0" t="s">
        <v>152</v>
      </c>
    </row>
    <row customHeight="1" ht="11.25">
      <c r="A11" s="0" t="s">
        <v>16</v>
      </c>
      <c r="B11" s="0" t="s">
        <v>3026</v>
      </c>
      <c r="C11" s="0" t="s">
        <v>3027</v>
      </c>
      <c r="D11" s="0" t="s">
        <v>3026</v>
      </c>
      <c r="E11" s="0" t="s">
        <v>3027</v>
      </c>
      <c r="F11" s="0" t="s">
        <v>3017</v>
      </c>
      <c r="G11" s="0" t="s">
        <v>153</v>
      </c>
    </row>
    <row customHeight="1" ht="11.25">
      <c r="A12" s="0" t="s">
        <v>16</v>
      </c>
      <c r="B12" s="0" t="s">
        <v>3028</v>
      </c>
      <c r="C12" s="0" t="s">
        <v>3029</v>
      </c>
      <c r="D12" s="0" t="s">
        <v>3028</v>
      </c>
      <c r="E12" s="0" t="s">
        <v>3029</v>
      </c>
      <c r="F12" s="0" t="s">
        <v>3017</v>
      </c>
      <c r="G12" s="0" t="s">
        <v>154</v>
      </c>
    </row>
    <row customHeight="1" ht="11.25">
      <c r="A13" s="0" t="s">
        <v>16</v>
      </c>
      <c r="B13" s="0" t="s">
        <v>3030</v>
      </c>
      <c r="C13" s="0" t="s">
        <v>3031</v>
      </c>
      <c r="D13" s="0" t="s">
        <v>3030</v>
      </c>
      <c r="E13" s="0" t="s">
        <v>3031</v>
      </c>
      <c r="F13" s="0" t="s">
        <v>3017</v>
      </c>
      <c r="G13" s="0" t="s">
        <v>155</v>
      </c>
    </row>
    <row customHeight="1" ht="11.25">
      <c r="A14" s="0" t="s">
        <v>16</v>
      </c>
      <c r="B14" s="0" t="s">
        <v>3032</v>
      </c>
      <c r="C14" s="0" t="s">
        <v>3033</v>
      </c>
      <c r="D14" s="0" t="s">
        <v>3032</v>
      </c>
      <c r="E14" s="0" t="s">
        <v>3033</v>
      </c>
      <c r="F14" s="0" t="s">
        <v>3017</v>
      </c>
      <c r="G14" s="0" t="s">
        <v>156</v>
      </c>
    </row>
    <row customHeight="1" ht="11.25">
      <c r="A15" s="0" t="s">
        <v>16</v>
      </c>
      <c r="B15" s="0" t="s">
        <v>3034</v>
      </c>
      <c r="C15" s="0" t="s">
        <v>3035</v>
      </c>
      <c r="D15" s="0" t="s">
        <v>3034</v>
      </c>
      <c r="E15" s="0" t="s">
        <v>3035</v>
      </c>
      <c r="F15" s="0" t="s">
        <v>3017</v>
      </c>
      <c r="G15" s="0" t="s">
        <v>1474</v>
      </c>
    </row>
    <row customHeight="1" ht="11.25">
      <c r="A16" s="0" t="s">
        <v>16</v>
      </c>
      <c r="B16" s="0" t="s">
        <v>3036</v>
      </c>
      <c r="C16" s="0" t="s">
        <v>3037</v>
      </c>
      <c r="D16" s="0" t="s">
        <v>3036</v>
      </c>
      <c r="E16" s="0" t="s">
        <v>3037</v>
      </c>
      <c r="F16" s="0" t="s">
        <v>3017</v>
      </c>
      <c r="G16" s="0" t="s">
        <v>1480</v>
      </c>
    </row>
    <row customHeight="1" ht="11.25">
      <c r="A17" s="0" t="s">
        <v>16</v>
      </c>
      <c r="B17" s="0" t="s">
        <v>3038</v>
      </c>
      <c r="C17" s="0" t="s">
        <v>3039</v>
      </c>
      <c r="D17" s="0" t="s">
        <v>3038</v>
      </c>
      <c r="E17" s="0" t="s">
        <v>3039</v>
      </c>
      <c r="F17" s="0" t="s">
        <v>3008</v>
      </c>
      <c r="G17" s="0" t="s">
        <v>1492</v>
      </c>
    </row>
    <row customHeight="1" ht="11.25">
      <c r="A18" s="0" t="s">
        <v>16</v>
      </c>
      <c r="B18" s="0" t="s">
        <v>3040</v>
      </c>
      <c r="C18" s="0" t="s">
        <v>3041</v>
      </c>
      <c r="D18" s="0" t="s">
        <v>3040</v>
      </c>
      <c r="E18" s="0" t="s">
        <v>3041</v>
      </c>
      <c r="F18" s="0" t="s">
        <v>3017</v>
      </c>
      <c r="G18" s="0" t="s">
        <v>1506</v>
      </c>
    </row>
    <row customHeight="1" ht="11.25">
      <c r="A19" s="0" t="s">
        <v>16</v>
      </c>
      <c r="B19" s="0" t="s">
        <v>3042</v>
      </c>
      <c r="C19" s="0" t="s">
        <v>3043</v>
      </c>
      <c r="D19" s="0" t="s">
        <v>3042</v>
      </c>
      <c r="E19" s="0" t="s">
        <v>3043</v>
      </c>
      <c r="F19" s="0" t="s">
        <v>3008</v>
      </c>
      <c r="G19" s="0" t="s">
        <v>1518</v>
      </c>
    </row>
    <row customHeight="1" ht="11.25">
      <c r="A20" s="0" t="s">
        <v>16</v>
      </c>
      <c r="B20" s="0" t="s">
        <v>3044</v>
      </c>
      <c r="C20" s="0" t="s">
        <v>3045</v>
      </c>
      <c r="D20" s="0" t="s">
        <v>3044</v>
      </c>
      <c r="E20" s="0" t="s">
        <v>3045</v>
      </c>
      <c r="F20" s="0" t="s">
        <v>3017</v>
      </c>
      <c r="G20" s="0" t="s">
        <v>1527</v>
      </c>
    </row>
    <row customHeight="1" ht="11.25">
      <c r="A21" s="0" t="s">
        <v>16</v>
      </c>
      <c r="B21" s="0" t="s">
        <v>3046</v>
      </c>
      <c r="C21" s="0" t="s">
        <v>3047</v>
      </c>
      <c r="D21" s="0" t="s">
        <v>3046</v>
      </c>
      <c r="E21" s="0" t="s">
        <v>3047</v>
      </c>
      <c r="F21" s="0" t="s">
        <v>3008</v>
      </c>
      <c r="G21" s="0" t="s">
        <v>1543</v>
      </c>
    </row>
    <row customHeight="1" ht="11.25">
      <c r="A22" s="0" t="s">
        <v>16</v>
      </c>
      <c r="B22" s="0" t="s">
        <v>3048</v>
      </c>
      <c r="C22" s="0" t="s">
        <v>3049</v>
      </c>
      <c r="D22" s="0" t="s">
        <v>3048</v>
      </c>
      <c r="E22" s="0" t="s">
        <v>3049</v>
      </c>
      <c r="F22" s="0" t="s">
        <v>3017</v>
      </c>
      <c r="G22" s="0" t="s">
        <v>1550</v>
      </c>
    </row>
    <row customHeight="1" ht="11.25">
      <c r="A23" s="0" t="s">
        <v>16</v>
      </c>
      <c r="B23" s="0" t="s">
        <v>3050</v>
      </c>
      <c r="C23" s="0" t="s">
        <v>3051</v>
      </c>
      <c r="D23" s="0" t="s">
        <v>3050</v>
      </c>
      <c r="E23" s="0" t="s">
        <v>3051</v>
      </c>
      <c r="F23" s="0" t="s">
        <v>3008</v>
      </c>
      <c r="G23" s="0" t="s">
        <v>1558</v>
      </c>
    </row>
    <row customHeight="1" ht="11.25">
      <c r="A24" s="0" t="s">
        <v>16</v>
      </c>
      <c r="B24" s="0" t="s">
        <v>3052</v>
      </c>
      <c r="C24" s="0" t="s">
        <v>3053</v>
      </c>
      <c r="D24" s="0" t="s">
        <v>3052</v>
      </c>
      <c r="E24" s="0" t="s">
        <v>3053</v>
      </c>
      <c r="F24" s="0" t="s">
        <v>3008</v>
      </c>
      <c r="G24" s="0" t="s">
        <v>1565</v>
      </c>
    </row>
    <row customHeight="1" ht="11.25">
      <c r="A25" s="0" t="s">
        <v>16</v>
      </c>
      <c r="B25" s="0" t="s">
        <v>3054</v>
      </c>
      <c r="C25" s="0" t="s">
        <v>3055</v>
      </c>
      <c r="D25" s="0" t="s">
        <v>3054</v>
      </c>
      <c r="E25" s="0" t="s">
        <v>3055</v>
      </c>
      <c r="F25" s="0" t="s">
        <v>3008</v>
      </c>
      <c r="G25" s="0" t="s">
        <v>1569</v>
      </c>
    </row>
    <row customHeight="1" ht="11.25">
      <c r="A26" s="0" t="s">
        <v>16</v>
      </c>
      <c r="B26" s="0" t="s">
        <v>3056</v>
      </c>
      <c r="C26" s="0" t="s">
        <v>3057</v>
      </c>
      <c r="D26" s="0" t="s">
        <v>3056</v>
      </c>
      <c r="E26" s="0" t="s">
        <v>3057</v>
      </c>
      <c r="F26" s="0" t="s">
        <v>3008</v>
      </c>
      <c r="G26" s="0" t="s">
        <v>1574</v>
      </c>
    </row>
    <row customHeight="1" ht="11.25">
      <c r="A27" s="0" t="s">
        <v>16</v>
      </c>
      <c r="B27" s="0" t="s">
        <v>3058</v>
      </c>
      <c r="C27" s="0" t="s">
        <v>3059</v>
      </c>
      <c r="D27" s="0" t="s">
        <v>3058</v>
      </c>
      <c r="E27" s="0" t="s">
        <v>3059</v>
      </c>
      <c r="F27" s="0" t="s">
        <v>3008</v>
      </c>
      <c r="G27" s="0" t="s">
        <v>1582</v>
      </c>
    </row>
    <row customHeight="1" ht="11.25">
      <c r="A28" s="0" t="s">
        <v>16</v>
      </c>
      <c r="B28" s="0" t="s">
        <v>3060</v>
      </c>
      <c r="C28" s="0" t="s">
        <v>3061</v>
      </c>
      <c r="D28" s="0" t="s">
        <v>3060</v>
      </c>
      <c r="E28" s="0" t="s">
        <v>3061</v>
      </c>
      <c r="F28" s="0" t="s">
        <v>3017</v>
      </c>
      <c r="G28" s="0" t="s">
        <v>1584</v>
      </c>
    </row>
    <row customHeight="1" ht="11.25">
      <c r="A29" s="0" t="s">
        <v>16</v>
      </c>
      <c r="B29" s="0" t="s">
        <v>3062</v>
      </c>
      <c r="C29" s="0" t="s">
        <v>3063</v>
      </c>
      <c r="D29" s="0" t="s">
        <v>3062</v>
      </c>
      <c r="E29" s="0" t="s">
        <v>3063</v>
      </c>
      <c r="F29" s="0" t="s">
        <v>3008</v>
      </c>
      <c r="G29" s="0" t="s">
        <v>1587</v>
      </c>
    </row>
    <row customHeight="1" ht="11.25">
      <c r="A30" s="0" t="s">
        <v>16</v>
      </c>
      <c r="B30" s="0" t="s">
        <v>3064</v>
      </c>
      <c r="C30" s="0" t="s">
        <v>3065</v>
      </c>
      <c r="D30" s="0" t="s">
        <v>3064</v>
      </c>
      <c r="E30" s="0" t="s">
        <v>3065</v>
      </c>
      <c r="F30" s="0" t="s">
        <v>3017</v>
      </c>
      <c r="G30" s="0" t="s">
        <v>1593</v>
      </c>
    </row>
    <row customHeight="1" ht="11.25">
      <c r="A31" s="0" t="s">
        <v>16</v>
      </c>
      <c r="B31" s="0" t="s">
        <v>3066</v>
      </c>
      <c r="C31" s="0" t="s">
        <v>3067</v>
      </c>
      <c r="D31" s="0" t="s">
        <v>3066</v>
      </c>
      <c r="E31" s="0" t="s">
        <v>3067</v>
      </c>
      <c r="F31" s="0" t="s">
        <v>3008</v>
      </c>
      <c r="G31" s="0" t="s">
        <v>1595</v>
      </c>
    </row>
    <row customHeight="1" ht="11.25">
      <c r="A32" s="0" t="s">
        <v>16</v>
      </c>
      <c r="B32" s="0" t="s">
        <v>3068</v>
      </c>
      <c r="C32" s="0" t="s">
        <v>3069</v>
      </c>
      <c r="D32" s="0" t="s">
        <v>3068</v>
      </c>
      <c r="E32" s="0" t="s">
        <v>3069</v>
      </c>
      <c r="F32" s="0" t="s">
        <v>3017</v>
      </c>
      <c r="G32" s="0" t="s">
        <v>1597</v>
      </c>
    </row>
    <row customHeight="1" ht="11.25">
      <c r="A33" s="0" t="s">
        <v>16</v>
      </c>
      <c r="B33" s="0" t="s">
        <v>3070</v>
      </c>
      <c r="C33" s="0" t="s">
        <v>3071</v>
      </c>
      <c r="D33" s="0" t="s">
        <v>3070</v>
      </c>
      <c r="E33" s="0" t="s">
        <v>3071</v>
      </c>
      <c r="F33" s="0" t="s">
        <v>3008</v>
      </c>
      <c r="G33" s="0" t="s">
        <v>1599</v>
      </c>
    </row>
    <row customHeight="1" ht="11.25">
      <c r="A34" s="0" t="s">
        <v>16</v>
      </c>
      <c r="B34" s="0" t="s">
        <v>3072</v>
      </c>
      <c r="C34" s="0" t="s">
        <v>3073</v>
      </c>
      <c r="D34" s="0" t="s">
        <v>3072</v>
      </c>
      <c r="E34" s="0" t="s">
        <v>3073</v>
      </c>
      <c r="F34" s="0" t="s">
        <v>3008</v>
      </c>
      <c r="G34" s="0" t="s">
        <v>1604</v>
      </c>
    </row>
    <row customHeight="1" ht="11.25">
      <c r="A35" s="0" t="s">
        <v>16</v>
      </c>
      <c r="B35" s="0" t="s">
        <v>3074</v>
      </c>
      <c r="C35" s="0" t="s">
        <v>3075</v>
      </c>
      <c r="D35" s="0" t="s">
        <v>3074</v>
      </c>
      <c r="E35" s="0" t="s">
        <v>3075</v>
      </c>
      <c r="F35" s="0" t="s">
        <v>3017</v>
      </c>
      <c r="G35" s="0" t="s">
        <v>1609</v>
      </c>
    </row>
    <row customHeight="1" ht="11.25">
      <c r="A36" s="0" t="s">
        <v>16</v>
      </c>
      <c r="B36" s="0" t="s">
        <v>3076</v>
      </c>
      <c r="C36" s="0" t="s">
        <v>3077</v>
      </c>
      <c r="D36" s="0" t="s">
        <v>3076</v>
      </c>
      <c r="E36" s="0" t="s">
        <v>3077</v>
      </c>
      <c r="F36" s="0" t="s">
        <v>3008</v>
      </c>
      <c r="G36" s="0" t="s">
        <v>1613</v>
      </c>
    </row>
    <row customHeight="1" ht="11.25">
      <c r="A37" s="0" t="s">
        <v>16</v>
      </c>
      <c r="B37" s="0" t="s">
        <v>3078</v>
      </c>
      <c r="C37" s="0" t="s">
        <v>3079</v>
      </c>
      <c r="D37" s="0" t="s">
        <v>3078</v>
      </c>
      <c r="E37" s="0" t="s">
        <v>3079</v>
      </c>
      <c r="F37" s="0" t="s">
        <v>3008</v>
      </c>
      <c r="G37" s="0" t="s">
        <v>1621</v>
      </c>
    </row>
    <row customHeight="1" ht="11.25">
      <c r="A38" s="0" t="s">
        <v>16</v>
      </c>
      <c r="B38" s="0" t="s">
        <v>3080</v>
      </c>
      <c r="C38" s="0" t="s">
        <v>3081</v>
      </c>
      <c r="D38" s="0" t="s">
        <v>3080</v>
      </c>
      <c r="E38" s="0" t="s">
        <v>3081</v>
      </c>
      <c r="F38" s="0" t="s">
        <v>3017</v>
      </c>
      <c r="G38" s="0" t="s">
        <v>1627</v>
      </c>
    </row>
    <row customHeight="1" ht="11.25">
      <c r="A39" s="0" t="s">
        <v>16</v>
      </c>
      <c r="B39" s="0" t="s">
        <v>3082</v>
      </c>
      <c r="C39" s="0" t="s">
        <v>3083</v>
      </c>
      <c r="D39" s="0" t="s">
        <v>3082</v>
      </c>
      <c r="E39" s="0" t="s">
        <v>3083</v>
      </c>
      <c r="F39" s="0" t="s">
        <v>3008</v>
      </c>
      <c r="G39" s="0" t="s">
        <v>1632</v>
      </c>
    </row>
    <row customHeight="1" ht="11.25">
      <c r="A40" s="0" t="s">
        <v>16</v>
      </c>
      <c r="B40" s="0" t="s">
        <v>3084</v>
      </c>
      <c r="C40" s="0" t="s">
        <v>3085</v>
      </c>
      <c r="D40" s="0" t="s">
        <v>3084</v>
      </c>
      <c r="E40" s="0" t="s">
        <v>3085</v>
      </c>
      <c r="F40" s="0" t="s">
        <v>3008</v>
      </c>
      <c r="G40" s="0" t="s">
        <v>1636</v>
      </c>
    </row>
    <row customHeight="1" ht="11.25">
      <c r="A41" s="0" t="s">
        <v>16</v>
      </c>
      <c r="B41" s="0" t="s">
        <v>3086</v>
      </c>
      <c r="C41" s="0" t="s">
        <v>3087</v>
      </c>
      <c r="D41" s="0" t="s">
        <v>3086</v>
      </c>
      <c r="E41" s="0" t="s">
        <v>3087</v>
      </c>
      <c r="F41" s="0" t="s">
        <v>3008</v>
      </c>
      <c r="G41" s="0" t="s">
        <v>1639</v>
      </c>
    </row>
    <row customHeight="1" ht="11.25">
      <c r="A42" s="0" t="s">
        <v>16</v>
      </c>
      <c r="B42" s="0" t="s">
        <v>3088</v>
      </c>
      <c r="C42" s="0" t="s">
        <v>3089</v>
      </c>
      <c r="D42" s="0" t="s">
        <v>3088</v>
      </c>
      <c r="E42" s="0" t="s">
        <v>3089</v>
      </c>
      <c r="F42" s="0" t="s">
        <v>3008</v>
      </c>
      <c r="G42" s="0" t="s">
        <v>1646</v>
      </c>
    </row>
    <row customHeight="1" ht="11.25">
      <c r="A43" s="0" t="s">
        <v>16</v>
      </c>
      <c r="B43" s="0" t="s">
        <v>105</v>
      </c>
      <c r="C43" s="0" t="s">
        <v>106</v>
      </c>
      <c r="D43" s="0" t="s">
        <v>105</v>
      </c>
      <c r="E43" s="0" t="s">
        <v>106</v>
      </c>
      <c r="F43" s="0" t="s">
        <v>3008</v>
      </c>
      <c r="G43" s="0" t="s">
        <v>104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B1F69-70E4-A5FE-B168-0.EE0270F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3117</v>
      </c>
      <c r="B1" s="838" t="s">
        <v>3118</v>
      </c>
      <c r="C1" s="838" t="s">
        <v>1177</v>
      </c>
    </row>
    <row customHeight="1" ht="11.25">
      <c r="A2" s="838">
        <v>4189678</v>
      </c>
      <c r="B2" s="838" t="s">
        <v>3119</v>
      </c>
      <c r="C2" s="838" t="s">
        <v>3120</v>
      </c>
    </row>
    <row customHeight="1" ht="11.25">
      <c r="A3" s="838">
        <v>4190415</v>
      </c>
      <c r="B3" s="838" t="s">
        <v>3121</v>
      </c>
      <c r="C3" s="838" t="s">
        <v>3120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54EE-E296-A90E-AB15-0.05B55C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3122</v>
      </c>
      <c r="B1" s="166" t="s">
        <v>3123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D824-599C-7B79-B726-0.02223D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3124</v>
      </c>
      <c r="B1" s="0" t="b">
        <v>1</v>
      </c>
    </row>
    <row customHeight="1" ht="11.25">
      <c r="A2" s="0" t="s">
        <v>3125</v>
      </c>
      <c r="B2" s="0" t="b">
        <v>0</v>
      </c>
    </row>
    <row customHeight="1" ht="11.25">
      <c r="A3" s="0" t="s">
        <v>3126</v>
      </c>
      <c r="B3" s="0" t="b">
        <v>0</v>
      </c>
    </row>
    <row customHeight="1" ht="11.25">
      <c r="A4" s="0" t="s">
        <v>3127</v>
      </c>
      <c r="B4" s="0" t="b">
        <v>0</v>
      </c>
    </row>
    <row customHeight="1" ht="11.25">
      <c r="A5" s="0" t="s">
        <v>3128</v>
      </c>
      <c r="B5" s="0" t="b">
        <v>1</v>
      </c>
    </row>
    <row customHeight="1" ht="11.25">
      <c r="A6" s="0" t="s">
        <v>3129</v>
      </c>
      <c r="B6" s="0" t="b">
        <v>0</v>
      </c>
    </row>
    <row customHeight="1" ht="11.25">
      <c r="A7" s="0" t="s">
        <v>3130</v>
      </c>
      <c r="B7" s="0" t="b">
        <v>0</v>
      </c>
    </row>
    <row customHeight="1" ht="11.25">
      <c r="A8" s="0" t="s">
        <v>3131</v>
      </c>
      <c r="B8" s="0" t="b">
        <v>0</v>
      </c>
    </row>
    <row customHeight="1" ht="11.25">
      <c r="A9" s="0" t="s">
        <v>3132</v>
      </c>
      <c r="B9" s="0" t="b">
        <v>0</v>
      </c>
    </row>
    <row customHeight="1" ht="11.25">
      <c r="A10" s="0" t="s">
        <v>3133</v>
      </c>
      <c r="B10" s="0" t="b">
        <v>0</v>
      </c>
    </row>
    <row customHeight="1" ht="11.25">
      <c r="A11" s="0" t="s">
        <v>3134</v>
      </c>
      <c r="B11" s="0" t="b">
        <v>0</v>
      </c>
    </row>
    <row customHeight="1" ht="11.25">
      <c r="A12" s="0" t="s">
        <v>3135</v>
      </c>
      <c r="B12" s="0" t="b">
        <v>0</v>
      </c>
    </row>
    <row customHeight="1" ht="11.25">
      <c r="A13" s="0" t="s">
        <v>3136</v>
      </c>
      <c r="B13" s="0" t="b">
        <v>0</v>
      </c>
    </row>
    <row customHeight="1" ht="11.25">
      <c r="A14" s="0" t="s">
        <v>3137</v>
      </c>
      <c r="B14" s="0" t="b">
        <v>1</v>
      </c>
    </row>
    <row customHeight="1" ht="11.25">
      <c r="A15" s="0" t="s">
        <v>3138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9B0BE-18B3-9EA8-9F63-0.06FA0E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B11C-2A48-BDC8-C38F-0.A32BDC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3139</v>
      </c>
      <c r="B1" s="70" t="s">
        <v>3140</v>
      </c>
    </row>
    <row customHeight="1" ht="11.25">
      <c r="A2" s="67" t="s">
        <v>3141</v>
      </c>
      <c r="B2" s="67" t="s">
        <v>3142</v>
      </c>
    </row>
    <row customHeight="1" ht="11.25">
      <c r="A3" s="67" t="s">
        <v>3143</v>
      </c>
      <c r="B3" s="67" t="s">
        <v>3144</v>
      </c>
    </row>
    <row customHeight="1" ht="11.25">
      <c r="A4" s="67" t="s">
        <v>3145</v>
      </c>
      <c r="B4" s="67" t="s">
        <v>3146</v>
      </c>
    </row>
    <row customHeight="1" ht="11.25">
      <c r="A5" s="67" t="s">
        <v>3147</v>
      </c>
      <c r="B5" s="67" t="s">
        <v>3148</v>
      </c>
    </row>
    <row customHeight="1" ht="11.25">
      <c r="A6" s="67" t="s">
        <v>3149</v>
      </c>
      <c r="B6" s="67" t="s">
        <v>3150</v>
      </c>
    </row>
    <row customHeight="1" ht="11.25">
      <c r="A7" s="67" t="s">
        <v>3151</v>
      </c>
      <c r="B7" s="67" t="s">
        <v>3152</v>
      </c>
    </row>
    <row customHeight="1" ht="11.25">
      <c r="A8" s="67" t="s">
        <v>3153</v>
      </c>
      <c r="B8" s="67" t="s">
        <v>3154</v>
      </c>
    </row>
    <row customHeight="1" ht="11.25">
      <c r="A9" s="67" t="s">
        <v>3155</v>
      </c>
      <c r="B9" s="67" t="s">
        <v>3156</v>
      </c>
    </row>
    <row customHeight="1" ht="11.25">
      <c r="A10" s="67" t="s">
        <v>3157</v>
      </c>
      <c r="B10" s="67" t="s">
        <v>3158</v>
      </c>
    </row>
    <row customHeight="1" ht="11.25">
      <c r="A11" s="67" t="s">
        <v>3159</v>
      </c>
      <c r="B11" s="67" t="s">
        <v>3160</v>
      </c>
    </row>
    <row customHeight="1" ht="11.25">
      <c r="A12" s="67" t="s">
        <v>3161</v>
      </c>
      <c r="B12" s="67" t="s">
        <v>3162</v>
      </c>
    </row>
    <row customHeight="1" ht="11.25">
      <c r="A13" s="67" t="s">
        <v>3163</v>
      </c>
      <c r="B13" s="67" t="s">
        <v>3164</v>
      </c>
    </row>
    <row customHeight="1" ht="11.25">
      <c r="A14" s="67" t="s">
        <v>3165</v>
      </c>
      <c r="B14" s="67" t="s">
        <v>3166</v>
      </c>
    </row>
    <row customHeight="1" ht="11.25">
      <c r="A15" s="67" t="s">
        <v>3167</v>
      </c>
      <c r="B15" s="67" t="s">
        <v>3168</v>
      </c>
    </row>
    <row customHeight="1" ht="11.25">
      <c r="A16" s="67" t="s">
        <v>3169</v>
      </c>
      <c r="B16" s="67" t="s">
        <v>3170</v>
      </c>
    </row>
    <row customHeight="1" ht="11.25">
      <c r="A17" s="67" t="s">
        <v>3171</v>
      </c>
      <c r="B17" s="67" t="s">
        <v>3172</v>
      </c>
    </row>
    <row customHeight="1" ht="11.25">
      <c r="A18" s="67" t="s">
        <v>3173</v>
      </c>
      <c r="B18" s="67" t="s">
        <v>3174</v>
      </c>
    </row>
    <row customHeight="1" ht="11.25">
      <c r="A19" s="67" t="s">
        <v>3175</v>
      </c>
      <c r="B19" s="67" t="s">
        <v>3176</v>
      </c>
    </row>
    <row customHeight="1" ht="11.25">
      <c r="A20" s="67" t="s">
        <v>3177</v>
      </c>
      <c r="B20" s="67" t="s">
        <v>3178</v>
      </c>
    </row>
    <row customHeight="1" ht="11.25">
      <c r="A21" s="67" t="s">
        <v>3179</v>
      </c>
      <c r="B21" s="67" t="s">
        <v>3180</v>
      </c>
    </row>
    <row customHeight="1" ht="11.25">
      <c r="A22" s="67" t="s">
        <v>3181</v>
      </c>
      <c r="B22" s="67" t="s">
        <v>3182</v>
      </c>
    </row>
    <row customHeight="1" ht="11.25">
      <c r="A23" s="67" t="s">
        <v>3183</v>
      </c>
      <c r="B23" s="67" t="s">
        <v>3184</v>
      </c>
    </row>
    <row customHeight="1" ht="11.25">
      <c r="A24" s="67" t="s">
        <v>3185</v>
      </c>
      <c r="B24" s="67" t="s">
        <v>3186</v>
      </c>
    </row>
    <row customHeight="1" ht="11.25">
      <c r="A25" s="67" t="s">
        <v>3187</v>
      </c>
      <c r="B25" s="67" t="s">
        <v>3188</v>
      </c>
    </row>
    <row customHeight="1" ht="11.25">
      <c r="A26" s="67" t="s">
        <v>3189</v>
      </c>
      <c r="B26" s="67" t="s">
        <v>3190</v>
      </c>
    </row>
    <row customHeight="1" ht="11.25">
      <c r="A27" s="67" t="s">
        <v>3191</v>
      </c>
      <c r="B27" s="67" t="s">
        <v>3192</v>
      </c>
    </row>
    <row customHeight="1" ht="11.25">
      <c r="A28" s="67" t="s">
        <v>3193</v>
      </c>
      <c r="B28" s="67" t="s">
        <v>3194</v>
      </c>
    </row>
    <row customHeight="1" ht="11.25">
      <c r="A29" s="67" t="s">
        <v>3195</v>
      </c>
      <c r="B29" s="67" t="s">
        <v>3196</v>
      </c>
    </row>
    <row customHeight="1" ht="11.25">
      <c r="A30" s="67" t="s">
        <v>3197</v>
      </c>
      <c r="B30" s="67" t="s">
        <v>3198</v>
      </c>
    </row>
    <row customHeight="1" ht="11.25">
      <c r="A31" s="67" t="s">
        <v>3199</v>
      </c>
      <c r="B31" s="67" t="s">
        <v>3200</v>
      </c>
    </row>
    <row customHeight="1" ht="11.25">
      <c r="A32" s="67" t="s">
        <v>3201</v>
      </c>
      <c r="B32" s="67" t="s">
        <v>3202</v>
      </c>
    </row>
    <row customHeight="1" ht="11.25">
      <c r="A33" s="67" t="s">
        <v>3203</v>
      </c>
      <c r="B33" s="67" t="s">
        <v>3204</v>
      </c>
    </row>
    <row customHeight="1" ht="11.25">
      <c r="A34" s="67" t="s">
        <v>3205</v>
      </c>
      <c r="B34" s="67" t="s">
        <v>3206</v>
      </c>
    </row>
    <row customHeight="1" ht="11.25">
      <c r="A35" s="67" t="s">
        <v>3207</v>
      </c>
      <c r="B35" s="67" t="s">
        <v>3208</v>
      </c>
    </row>
    <row customHeight="1" ht="11.25">
      <c r="A36" s="67" t="s">
        <v>3209</v>
      </c>
      <c r="B36" s="67" t="s">
        <v>3210</v>
      </c>
    </row>
    <row customHeight="1" ht="11.25">
      <c r="A37" s="67" t="s">
        <v>3211</v>
      </c>
      <c r="B37" s="67" t="s">
        <v>3212</v>
      </c>
    </row>
    <row customHeight="1" ht="11.25">
      <c r="A38" s="67" t="s">
        <v>3213</v>
      </c>
      <c r="B38" s="67" t="s">
        <v>3214</v>
      </c>
    </row>
    <row customHeight="1" ht="11.25">
      <c r="A39" s="67" t="s">
        <v>3215</v>
      </c>
      <c r="B39" s="67" t="s">
        <v>3216</v>
      </c>
    </row>
    <row customHeight="1" ht="11.25">
      <c r="A40" s="67" t="s">
        <v>3217</v>
      </c>
      <c r="B40" s="67" t="s">
        <v>3218</v>
      </c>
    </row>
    <row customHeight="1" ht="11.25">
      <c r="A41" s="67" t="s">
        <v>3219</v>
      </c>
      <c r="B41" s="67" t="s">
        <v>3220</v>
      </c>
    </row>
    <row customHeight="1" ht="11.25">
      <c r="A42" s="67" t="s">
        <v>3221</v>
      </c>
      <c r="B42" s="67" t="s">
        <v>3222</v>
      </c>
    </row>
    <row customHeight="1" ht="11.25">
      <c r="A43" s="67" t="s">
        <v>3223</v>
      </c>
      <c r="B43" s="67" t="s">
        <v>3224</v>
      </c>
    </row>
    <row customHeight="1" ht="11.25">
      <c r="A44" s="67" t="s">
        <v>3225</v>
      </c>
      <c r="B44" s="67" t="s">
        <v>3226</v>
      </c>
    </row>
    <row customHeight="1" ht="11.25">
      <c r="A45" s="67" t="s">
        <v>3227</v>
      </c>
      <c r="B45" s="67" t="s">
        <v>3228</v>
      </c>
    </row>
    <row customHeight="1" ht="11.25">
      <c r="A46" s="67" t="s">
        <v>3229</v>
      </c>
      <c r="B46" s="67" t="s">
        <v>3230</v>
      </c>
    </row>
    <row customHeight="1" ht="11.25">
      <c r="A47" s="67" t="s">
        <v>3231</v>
      </c>
      <c r="B47" s="67" t="s">
        <v>3232</v>
      </c>
    </row>
    <row customHeight="1" ht="11.25">
      <c r="A48" s="67" t="s">
        <v>3233</v>
      </c>
      <c r="B48" s="67" t="s">
        <v>3234</v>
      </c>
    </row>
    <row customHeight="1" ht="11.25">
      <c r="A49" s="67" t="s">
        <v>3235</v>
      </c>
      <c r="B49" s="67" t="s">
        <v>3236</v>
      </c>
    </row>
    <row customHeight="1" ht="11.25">
      <c r="A50" s="67" t="s">
        <v>3237</v>
      </c>
      <c r="B50" s="67" t="s">
        <v>3238</v>
      </c>
    </row>
    <row customHeight="1" ht="11.25">
      <c r="A51" s="67" t="s">
        <v>3239</v>
      </c>
      <c r="B51" s="67" t="s">
        <v>3240</v>
      </c>
    </row>
    <row customHeight="1" ht="11.25">
      <c r="A52" s="67" t="s">
        <v>3241</v>
      </c>
      <c r="B52" s="67" t="s">
        <v>3242</v>
      </c>
    </row>
    <row customHeight="1" ht="11.25">
      <c r="A53" s="67" t="s">
        <v>3243</v>
      </c>
      <c r="B53" s="67" t="s">
        <v>3244</v>
      </c>
    </row>
    <row customHeight="1" ht="11.25">
      <c r="A54" s="67" t="s">
        <v>3245</v>
      </c>
      <c r="B54" s="67" t="s">
        <v>3246</v>
      </c>
    </row>
    <row customHeight="1" ht="11.25">
      <c r="A55" s="67" t="s">
        <v>3247</v>
      </c>
      <c r="B55" s="67" t="s">
        <v>3248</v>
      </c>
    </row>
    <row customHeight="1" ht="11.25">
      <c r="A56" s="67" t="s">
        <v>3249</v>
      </c>
      <c r="B56" s="67" t="s">
        <v>3250</v>
      </c>
    </row>
    <row customHeight="1" ht="11.25">
      <c r="A57" s="67" t="s">
        <v>3251</v>
      </c>
      <c r="B57" s="67" t="s">
        <v>3252</v>
      </c>
    </row>
    <row customHeight="1" ht="11.25">
      <c r="A58" s="67" t="s">
        <v>3253</v>
      </c>
      <c r="B58" s="67" t="s">
        <v>3254</v>
      </c>
    </row>
    <row customHeight="1" ht="11.25">
      <c r="A59" s="67" t="s">
        <v>3255</v>
      </c>
      <c r="B59" s="67" t="s">
        <v>3256</v>
      </c>
    </row>
    <row customHeight="1" ht="11.25">
      <c r="A60" s="67" t="s">
        <v>3257</v>
      </c>
      <c r="B60" s="67" t="s">
        <v>3258</v>
      </c>
    </row>
    <row customHeight="1" ht="11.25">
      <c r="A61" s="67"/>
      <c r="B61" s="67" t="s">
        <v>3259</v>
      </c>
    </row>
    <row customHeight="1" ht="11.25">
      <c r="A62" s="67"/>
      <c r="B62" s="67" t="s">
        <v>3260</v>
      </c>
    </row>
    <row customHeight="1" ht="11.25">
      <c r="A63" s="67"/>
      <c r="B63" s="67" t="s">
        <v>3261</v>
      </c>
    </row>
    <row customHeight="1" ht="11.25">
      <c r="A64" s="67"/>
      <c r="B64" s="67" t="s">
        <v>3262</v>
      </c>
    </row>
    <row customHeight="1" ht="11.25">
      <c r="A65" s="67"/>
      <c r="B65" s="67" t="s">
        <v>3263</v>
      </c>
    </row>
    <row customHeight="1" ht="11.25">
      <c r="A66" s="67"/>
      <c r="B66" s="67" t="s">
        <v>3264</v>
      </c>
    </row>
    <row customHeight="1" ht="11.25">
      <c r="A67" s="67"/>
      <c r="B67" s="67" t="s">
        <v>3265</v>
      </c>
    </row>
    <row customHeight="1" ht="11.25">
      <c r="A68" s="67"/>
      <c r="B68" s="67" t="s">
        <v>3266</v>
      </c>
    </row>
    <row customHeight="1" ht="11.25">
      <c r="A69" s="67"/>
      <c r="B69" s="67" t="s">
        <v>3267</v>
      </c>
    </row>
    <row customHeight="1" ht="11.25">
      <c r="A70" s="67"/>
      <c r="B70" s="67" t="s">
        <v>3268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AD19-B369-2994-6097-0.E43AF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3269</v>
      </c>
    </row>
    <row customHeight="1" ht="90">
      <c r="B2" s="97" t="s">
        <v>3270</v>
      </c>
    </row>
    <row customHeight="1" ht="67.5">
      <c r="B3" s="97" t="s">
        <v>3271</v>
      </c>
    </row>
    <row customHeight="1" ht="33.75">
      <c r="B4" s="97" t="s">
        <v>3272</v>
      </c>
    </row>
    <row customHeight="1" ht="11.25">
      <c r="B5" s="97" t="s">
        <v>3273</v>
      </c>
    </row>
    <row customHeight="1" ht="22.5">
      <c r="B6" s="97" t="s">
        <v>3274</v>
      </c>
    </row>
    <row customHeight="1" ht="22.5">
      <c r="B7" s="97" t="s">
        <v>3275</v>
      </c>
    </row>
    <row customHeight="1" ht="22.5">
      <c r="B8" s="97" t="s">
        <v>3276</v>
      </c>
    </row>
    <row customHeight="1" ht="22.5">
      <c r="B9" s="97" t="s">
        <v>3277</v>
      </c>
    </row>
    <row customHeight="1" ht="56.25">
      <c r="B10" s="97" t="s">
        <v>3278</v>
      </c>
    </row>
    <row customHeight="1" ht="12.75">
      <c r="B11" s="162" t="s">
        <v>3279</v>
      </c>
    </row>
    <row customHeight="1" ht="11.25">
      <c r="B12" s="96" t="s">
        <v>3280</v>
      </c>
    </row>
    <row customHeight="1" ht="22.5">
      <c r="B13" s="97" t="s">
        <v>3281</v>
      </c>
    </row>
    <row customHeight="1" ht="67.5">
      <c r="B14" s="97" t="s">
        <v>3282</v>
      </c>
    </row>
    <row customHeight="1" ht="22.5">
      <c r="B15" s="97" t="s">
        <v>3283</v>
      </c>
    </row>
    <row customHeight="1" ht="11.25">
      <c r="B16" s="96" t="s">
        <v>3284</v>
      </c>
      <c r="D16" s="103"/>
    </row>
    <row customHeight="1" ht="33.75">
      <c r="B17" s="97" t="s">
        <v>3285</v>
      </c>
    </row>
    <row customHeight="1" ht="33.75">
      <c r="B18" s="97" t="s">
        <v>3286</v>
      </c>
    </row>
    <row customHeight="1" ht="11.25">
      <c r="B19" s="97" t="s">
        <v>3287</v>
      </c>
    </row>
    <row customHeight="1" ht="33.75">
      <c r="B20" s="97" t="s">
        <v>3288</v>
      </c>
    </row>
    <row customHeight="1" ht="11.25">
      <c r="B21" s="96" t="s">
        <v>3289</v>
      </c>
    </row>
    <row customHeight="1" ht="11.25">
      <c r="B22" s="97" t="s">
        <v>3290</v>
      </c>
    </row>
    <row r="24" customHeight="1" ht="22.5">
      <c r="B24" s="164" t="s">
        <v>3291</v>
      </c>
    </row>
    <row r="26" customHeight="1" ht="11.25">
      <c r="B26" s="96" t="s">
        <v>3292</v>
      </c>
    </row>
    <row customHeight="1" ht="22.5">
      <c r="B27" s="163" t="s">
        <v>401</v>
      </c>
    </row>
    <row customHeight="1" ht="56.25">
      <c r="B28" s="163" t="s">
        <v>3293</v>
      </c>
    </row>
    <row customHeight="1" ht="11.25">
      <c r="B29" s="213" t="s">
        <v>3294</v>
      </c>
    </row>
    <row customHeight="1" ht="22.5">
      <c r="B30" s="163" t="s">
        <v>3295</v>
      </c>
    </row>
    <row r="32" customHeight="1" ht="11.25">
      <c r="A32" s="191"/>
      <c r="B32" s="192" t="s">
        <v>3296</v>
      </c>
    </row>
    <row customHeight="1" ht="14.25">
      <c r="A33" s="193">
        <v>1</v>
      </c>
      <c r="B33" s="194" t="s">
        <v>3297</v>
      </c>
    </row>
    <row customHeight="1" ht="14.25">
      <c r="A34" s="193">
        <v>2</v>
      </c>
      <c r="B34" s="194" t="s">
        <v>3298</v>
      </c>
    </row>
    <row customHeight="1" ht="11.25">
      <c r="B35" s="192" t="s">
        <v>3299</v>
      </c>
    </row>
    <row customHeight="1" ht="11.25">
      <c r="B36" s="194" t="s">
        <v>3300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B6692-8D4D-9A02-7F9B-0.384A778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114</v>
      </c>
      <c r="E2" s="2238"/>
      <c r="F2" s="1628"/>
      <c r="G2" s="1623" t="s">
        <v>114</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МУП "ВОДОКАНАЛ"</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88</v>
      </c>
      <c r="E11" s="2226" t="s">
        <v>110</v>
      </c>
      <c r="F11" s="2195" t="s">
        <v>88</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